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firstSheet="1" activeTab="2"/>
  </bookViews>
  <sheets>
    <sheet name="сем для дисп  ЗВ-21-1т" sheetId="1" r:id="rId1"/>
    <sheet name="титул" sheetId="2" r:id="rId2"/>
    <sheet name="ПМ21т, ПМ 210т" sheetId="3" r:id="rId3"/>
  </sheets>
  <externalReferences>
    <externalReference r:id="rId6"/>
  </externalReferences>
  <definedNames>
    <definedName name="_xlnm.Print_Titles" localSheetId="2">'ПМ21т, ПМ 210т'!$8:$8</definedName>
    <definedName name="_xlnm.Print_Area" localSheetId="2">'ПМ21т, ПМ 210т'!$A$1:$T$343</definedName>
    <definedName name="_xlnm.Print_Area" localSheetId="1">'титул'!$A$1:$BE$30</definedName>
  </definedNames>
  <calcPr fullCalcOnLoad="1"/>
</workbook>
</file>

<file path=xl/sharedStrings.xml><?xml version="1.0" encoding="utf-8"?>
<sst xmlns="http://schemas.openxmlformats.org/spreadsheetml/2006/main" count="1094" uniqueCount="468">
  <si>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</si>
  <si>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</si>
  <si>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</si>
  <si>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</si>
  <si>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</si>
  <si>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</si>
  <si>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</si>
  <si>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</si>
  <si>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</si>
  <si>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</si>
  <si>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</si>
  <si>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</si>
  <si>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</si>
  <si>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</si>
  <si>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</si>
  <si>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</si>
  <si>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</si>
  <si>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</si>
  <si>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</si>
  <si>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</si>
  <si>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</si>
  <si>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№ п/п</t>
  </si>
  <si>
    <t>лекції</t>
  </si>
  <si>
    <t xml:space="preserve"> Кількість заліків</t>
  </si>
  <si>
    <t>Разом:</t>
  </si>
  <si>
    <t>Ректор __________________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</si>
  <si>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</si>
  <si>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</si>
  <si>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</si>
  <si>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Технологічна оснастка</t>
  </si>
  <si>
    <t>Механоскладальні дільниці та цехи у машинобудуванні</t>
  </si>
  <si>
    <t>на базі академії</t>
  </si>
  <si>
    <t>Фізичне виховання</t>
  </si>
  <si>
    <t>Різальний інструмент</t>
  </si>
  <si>
    <t>ІНТЕГРОВАНИЙ НАВЧАЛЬНИЙ ПЛАН</t>
  </si>
  <si>
    <t>8 по 12 год+3</t>
  </si>
  <si>
    <t>1+48 год*</t>
  </si>
  <si>
    <t>с*</t>
  </si>
  <si>
    <t>24+8 по 18 год</t>
  </si>
  <si>
    <t>57+8 по 18 год</t>
  </si>
  <si>
    <t>Разом п.1.1: у т.ч. на базі академії</t>
  </si>
  <si>
    <t>Разом п.1.2: у т.ч. на базі академії</t>
  </si>
  <si>
    <t>Т</t>
  </si>
  <si>
    <t xml:space="preserve"> Кількість курсових робіт</t>
  </si>
  <si>
    <t xml:space="preserve"> Кількість курсових проектів </t>
  </si>
  <si>
    <t>Т/П/Д</t>
  </si>
  <si>
    <t>95</t>
  </si>
  <si>
    <t>Переддипломна практика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</si>
  <si>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</si>
  <si>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</si>
  <si>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Матеріалознавство</t>
  </si>
  <si>
    <t>Усього</t>
  </si>
  <si>
    <t>Назва практики</t>
  </si>
  <si>
    <t>Тижні</t>
  </si>
  <si>
    <t>Переддипломна</t>
  </si>
  <si>
    <t>екзамени</t>
  </si>
  <si>
    <t>заліки</t>
  </si>
  <si>
    <t>курсові</t>
  </si>
  <si>
    <t>проекти</t>
  </si>
  <si>
    <t>роботи</t>
  </si>
  <si>
    <t>Кількість кредитів ЄКТС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</si>
  <si>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</si>
  <si>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</si>
  <si>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</si>
  <si>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</si>
  <si>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</si>
  <si>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</si>
  <si>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</si>
  <si>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загальний обсяг</t>
  </si>
  <si>
    <t>НАЗВА НАВЧАЛЬНОЇ ДИСЦИПЛІН</t>
  </si>
  <si>
    <t>С.В. Ковалевський</t>
  </si>
  <si>
    <t>Декан факультету ФІТО</t>
  </si>
  <si>
    <t>О.Г. Гринь</t>
  </si>
  <si>
    <t>Історія української культури</t>
  </si>
  <si>
    <t>Філософія</t>
  </si>
  <si>
    <t>ісп.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</si>
  <si>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</si>
  <si>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</si>
  <si>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</si>
  <si>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</si>
  <si>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</si>
  <si>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</si>
  <si>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</si>
  <si>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</si>
  <si>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1.2.2</t>
  </si>
  <si>
    <t>1.2.2.1</t>
  </si>
  <si>
    <t>1.2.3</t>
  </si>
  <si>
    <t>1.2.3.1</t>
  </si>
  <si>
    <t>1.2.4</t>
  </si>
  <si>
    <t>1.2.6</t>
  </si>
  <si>
    <t>1.2.7</t>
  </si>
  <si>
    <t>1.2.8</t>
  </si>
  <si>
    <t>1.2.9</t>
  </si>
  <si>
    <t>1.2.9.1</t>
  </si>
  <si>
    <t>1 +48 год*</t>
  </si>
  <si>
    <t>1.2.1</t>
  </si>
  <si>
    <t>1.2.5</t>
  </si>
  <si>
    <t>1.2.6.1</t>
  </si>
  <si>
    <t>Основи охорони праці та безпека життедіяльності</t>
  </si>
  <si>
    <t xml:space="preserve">на базі академії </t>
  </si>
  <si>
    <t>2. ДИСЦИПЛІНИ ВІЛЬНОГО ВИБОРУ</t>
  </si>
  <si>
    <t xml:space="preserve">                           Кількість екзаменів</t>
  </si>
  <si>
    <t xml:space="preserve">                                                         ЗАГАЛЬНА КІЛЬКІСТЬ ГОДИН</t>
  </si>
  <si>
    <t>1 курс</t>
  </si>
  <si>
    <t>2 курс</t>
  </si>
  <si>
    <t>Підйомно-транспортні машини</t>
  </si>
  <si>
    <t>Автоматичне керування зварюванням</t>
  </si>
  <si>
    <t>Наплавлення та напилення</t>
  </si>
  <si>
    <t>2</t>
  </si>
  <si>
    <t>Теорія  процесів зварювання</t>
  </si>
  <si>
    <t>Теорія  процесів зварювання(к.р)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</si>
  <si>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</si>
  <si>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</si>
  <si>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Проектування зварних конструкцій</t>
  </si>
  <si>
    <t>Технологічні процеси зварювального виробництва</t>
  </si>
  <si>
    <t>Показники якості зварних конструкцій</t>
  </si>
  <si>
    <t>Технологія зварювання спеціальних сталей і сплавів</t>
  </si>
  <si>
    <t>Разом :</t>
  </si>
  <si>
    <t>Разом на базі академії:</t>
  </si>
  <si>
    <t xml:space="preserve"> </t>
  </si>
  <si>
    <t>Н.О. Макаренко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</si>
  <si>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</si>
  <si>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2уск </t>
  </si>
  <si>
    <t>Викон. диплом. проекту</t>
  </si>
  <si>
    <t>1</t>
  </si>
  <si>
    <t>1.2.8.1</t>
  </si>
  <si>
    <t>Підприємницька діяльність та економіка підприємства</t>
  </si>
  <si>
    <t>43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</si>
  <si>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</si>
  <si>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О.Є. Марков</t>
  </si>
  <si>
    <t>Технологія обробки типових деталей  та складання машин</t>
  </si>
  <si>
    <t>2+с*</t>
  </si>
  <si>
    <t xml:space="preserve">                  на базі академії</t>
  </si>
  <si>
    <t>ф*</t>
  </si>
  <si>
    <t>1.2.6.2</t>
  </si>
  <si>
    <t>1.2.10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</si>
  <si>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</si>
  <si>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Основи  наукових досліджень</t>
  </si>
  <si>
    <t xml:space="preserve">Теплофізичні процеси </t>
  </si>
  <si>
    <t>Кваліфікація: бакалавр з прикладної механіки</t>
  </si>
  <si>
    <t>ЗАТВЕРДЖЕНО:</t>
  </si>
  <si>
    <t>на засіданні Вченої ради</t>
  </si>
  <si>
    <t>(Ковальов В.Д.)</t>
  </si>
  <si>
    <t>практ</t>
  </si>
  <si>
    <r>
      <t xml:space="preserve">форма навчання    </t>
    </r>
    <r>
      <rPr>
        <b/>
        <sz val="16"/>
        <rFont val="Times New Roman"/>
        <family val="1"/>
      </rPr>
      <t>денна  зі скороченим терміном навчання</t>
    </r>
  </si>
  <si>
    <t xml:space="preserve">Гідравліка, гідро та пневмоприводи </t>
  </si>
  <si>
    <t>2курс</t>
  </si>
  <si>
    <t xml:space="preserve">1уск </t>
  </si>
  <si>
    <t xml:space="preserve">Всього 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</si>
  <si>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</si>
  <si>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Розподіл годин на тиждень за курсами і семестрами</t>
  </si>
  <si>
    <t>2а</t>
  </si>
  <si>
    <t>2б</t>
  </si>
  <si>
    <t>4а</t>
  </si>
  <si>
    <t>4б</t>
  </si>
  <si>
    <t>Розподіл за семестрами</t>
  </si>
  <si>
    <t>2б д 2б**</t>
  </si>
  <si>
    <t>4а фд*4б**</t>
  </si>
  <si>
    <t>Семестр</t>
  </si>
  <si>
    <t xml:space="preserve">Теорія механізмів та машин </t>
  </si>
  <si>
    <t>ПК</t>
  </si>
  <si>
    <t>семестри</t>
  </si>
  <si>
    <t>кількість тижнів у семестрі</t>
  </si>
  <si>
    <t>екз</t>
  </si>
  <si>
    <t>залік</t>
  </si>
  <si>
    <t>кп</t>
  </si>
  <si>
    <t>кр</t>
  </si>
  <si>
    <t>* 1 доба на тиждень навчального семестру</t>
  </si>
  <si>
    <t>Строк навчання - 1 рік 10 місяців</t>
  </si>
  <si>
    <t xml:space="preserve">Іноземна мова (за професійним спрямуванням) </t>
  </si>
  <si>
    <t>1 приск.</t>
  </si>
  <si>
    <t>К\</t>
  </si>
  <si>
    <t>2 приск.</t>
  </si>
  <si>
    <t>10</t>
  </si>
  <si>
    <t>15</t>
  </si>
  <si>
    <t>1.3.1</t>
  </si>
  <si>
    <t>2.1.1</t>
  </si>
  <si>
    <t>2.1.2</t>
  </si>
  <si>
    <t>2.1.3</t>
  </si>
  <si>
    <t>обовязкова</t>
  </si>
  <si>
    <t>вибіркова</t>
  </si>
  <si>
    <t>%</t>
  </si>
  <si>
    <t>частка кредитів (на базі академії)</t>
  </si>
  <si>
    <t>2.1.4</t>
  </si>
  <si>
    <t>філ</t>
  </si>
  <si>
    <t>фв</t>
  </si>
  <si>
    <t>зв</t>
  </si>
  <si>
    <t>ііг</t>
  </si>
  <si>
    <t>вм</t>
  </si>
  <si>
    <t>техм</t>
  </si>
  <si>
    <t>еп</t>
  </si>
  <si>
    <t>фіз</t>
  </si>
  <si>
    <t>хім</t>
  </si>
  <si>
    <t>авп</t>
  </si>
  <si>
    <t>опм</t>
  </si>
  <si>
    <t>лв</t>
  </si>
  <si>
    <t>хіоп</t>
  </si>
  <si>
    <t>тм</t>
  </si>
  <si>
    <t>кмсіт</t>
  </si>
  <si>
    <t>кіт</t>
  </si>
  <si>
    <t>іспр</t>
  </si>
  <si>
    <t>еса</t>
  </si>
  <si>
    <t>амм</t>
  </si>
  <si>
    <t>птм</t>
  </si>
  <si>
    <t>мпф</t>
  </si>
  <si>
    <t>омт</t>
  </si>
  <si>
    <t>ф</t>
  </si>
  <si>
    <t>м</t>
  </si>
  <si>
    <t>мп</t>
  </si>
  <si>
    <t>оа</t>
  </si>
  <si>
    <r>
      <t>освітньо-професійна програма:</t>
    </r>
    <r>
      <rPr>
        <b/>
        <sz val="16"/>
        <rFont val="Times New Roman"/>
        <family val="1"/>
      </rPr>
      <t xml:space="preserve"> Прикладна механіка</t>
    </r>
  </si>
  <si>
    <t>А</t>
  </si>
  <si>
    <t>I. ГРАФІК ОСВІТНЬОГО ПРОЦЕСУ</t>
  </si>
  <si>
    <t>Формоутворення у металі</t>
  </si>
  <si>
    <t>Автоматизація та роботизація сучасного обладнання</t>
  </si>
  <si>
    <t>Комп’ютеризовані дизайн і моделювання процесів і машин</t>
  </si>
  <si>
    <t>(ч.3) – Прецизійне формоутворення виробів в холодному стані</t>
  </si>
  <si>
    <t>Дизайнерське кування</t>
  </si>
  <si>
    <t>1.2.2.2</t>
  </si>
  <si>
    <t>1.2.2.3</t>
  </si>
  <si>
    <t>2.1.2.1</t>
  </si>
  <si>
    <t>Напруження та деформації при зварюванні</t>
  </si>
  <si>
    <t>2.1.3.1</t>
  </si>
  <si>
    <t>2.1.5</t>
  </si>
  <si>
    <t>2.1.5.1</t>
  </si>
  <si>
    <t>2.1.6</t>
  </si>
  <si>
    <t>2.1.6.1</t>
  </si>
  <si>
    <t>2.1.7</t>
  </si>
  <si>
    <t>2.1.7.1</t>
  </si>
  <si>
    <t>2.1.8</t>
  </si>
  <si>
    <t>2.1.8.1</t>
  </si>
  <si>
    <t>2.1.9</t>
  </si>
  <si>
    <t>2.1.9.1</t>
  </si>
  <si>
    <t>2.1.10</t>
  </si>
  <si>
    <t>2.1.10.1</t>
  </si>
  <si>
    <t>Практикум з дугового зварювання</t>
  </si>
  <si>
    <t>2.1.12</t>
  </si>
  <si>
    <t>2.1.12.1</t>
  </si>
  <si>
    <t>1.3.2</t>
  </si>
  <si>
    <t>БЛОК 1 ("Технології машинобудування")</t>
  </si>
  <si>
    <t>Зав. кафедри КДіМПМ</t>
  </si>
  <si>
    <t>Зав. кафедри ОіТЗВ</t>
  </si>
  <si>
    <t>БЛОК 2 ("Комп’ютеризований дизайн процесів і машин")</t>
  </si>
  <si>
    <t>БЛОК 3 ("Технології і устаткування зварювання")</t>
  </si>
  <si>
    <t>1.1.11</t>
  </si>
  <si>
    <t>1.1.12</t>
  </si>
  <si>
    <t>1.1.12.1</t>
  </si>
  <si>
    <t>Фірмова графіка у промисловості</t>
  </si>
  <si>
    <t>Технологія виготовлення оболонкових деталей (курсовий проект)</t>
  </si>
  <si>
    <t>АТЕСТАЦІЯ</t>
  </si>
  <si>
    <t>Кваліфікаційна робота бакалавра</t>
  </si>
  <si>
    <t xml:space="preserve">       II. ЗВЕДЕНІ ДАНІ ПРО БЮДЖЕТ ЧАСУ, тижні                                                                                IІІ. ПРАКТИКА                                                            IV. АТЕСТАЦІЯ</t>
  </si>
  <si>
    <t>№</t>
  </si>
  <si>
    <t>1 ОБОВ'ЯЗКОВІ  НАВЧАЛЬНІ ДИСЦИПЛІНИ</t>
  </si>
  <si>
    <t>Вступ до освітнього процесу</t>
  </si>
  <si>
    <t>Разом 1.1:</t>
  </si>
  <si>
    <t xml:space="preserve">1.2. Цикл професійної підготовки </t>
  </si>
  <si>
    <t>1.1. Цикл загальної підготовки</t>
  </si>
  <si>
    <t>1.1.10</t>
  </si>
  <si>
    <t>1.1.6.1</t>
  </si>
  <si>
    <t>1.1.7</t>
  </si>
  <si>
    <t>1.1.7.1</t>
  </si>
  <si>
    <t>1.1.8</t>
  </si>
  <si>
    <t>1.1.9</t>
  </si>
  <si>
    <t>1.1.9.1</t>
  </si>
  <si>
    <t>1.1.10.1</t>
  </si>
  <si>
    <t>1.1.12.2</t>
  </si>
  <si>
    <t>1.1.13</t>
  </si>
  <si>
    <t>1.1.13.1</t>
  </si>
  <si>
    <t>1.1.13.1.1</t>
  </si>
  <si>
    <t>1.1.13.1.2</t>
  </si>
  <si>
    <t>1.1.14</t>
  </si>
  <si>
    <t>1.1.14.1</t>
  </si>
  <si>
    <t>Деталі машин, теорія механізмів і основи взаємозамінності (курсовий проект)</t>
  </si>
  <si>
    <t>Електротехніка, електроніка та мікропроцесорна техніка. Частина 1</t>
  </si>
  <si>
    <t>Менеджмент та організація виробництва</t>
  </si>
  <si>
    <t>Технології прикладної механіки. Частина 1 Технологія конструкційних матеріалів</t>
  </si>
  <si>
    <t>Технології прикладної механіки. Частина 2 Технології обробки тиском</t>
  </si>
  <si>
    <t>Технології прикладної механіки. Частина 3 Технології зварювального виробництва</t>
  </si>
  <si>
    <t>Технології прикладної механіки. Частина 4 Технологічні основи машинобудування</t>
  </si>
  <si>
    <t>Технології прикладної механіки (загальний обсяг)</t>
  </si>
  <si>
    <t>1.2.11</t>
  </si>
  <si>
    <t>1.2.11.1</t>
  </si>
  <si>
    <t>1.2.11.2</t>
  </si>
  <si>
    <t>1.2.11.3</t>
  </si>
  <si>
    <t>1.2.11.4</t>
  </si>
  <si>
    <t>1.2.12</t>
  </si>
  <si>
    <t>1.2.12.1</t>
  </si>
  <si>
    <t>Разом 1.2:</t>
  </si>
  <si>
    <t>1.3 Практична підготовка</t>
  </si>
  <si>
    <t>1.3.3</t>
  </si>
  <si>
    <t>Разом обов'язкові компоненти освітньої програми:</t>
  </si>
  <si>
    <t>2.1. Цикл професійної підготовки</t>
  </si>
  <si>
    <t xml:space="preserve">Основи технічної творчості </t>
  </si>
  <si>
    <t>Теорія автоматичного управління</t>
  </si>
  <si>
    <t>2.1.4.1</t>
  </si>
  <si>
    <t>2.1.6.2</t>
  </si>
  <si>
    <t>на базі академії (каф. КМСІТ)</t>
  </si>
  <si>
    <t>Обладнання та транспорт механообробних цехів</t>
  </si>
  <si>
    <t>2.1.11</t>
  </si>
  <si>
    <t>2.1.11.1</t>
  </si>
  <si>
    <t>2.1.11.2</t>
  </si>
  <si>
    <t>CAD/CAM/CAE системи в машинобудуванні. Частина 2. Пакети прикладних програм</t>
  </si>
  <si>
    <t>2.1.13</t>
  </si>
  <si>
    <t>2.1.13.1</t>
  </si>
  <si>
    <t>Разом (каф. ТМ):</t>
  </si>
  <si>
    <t>Разом дисципліни вільного вибору (каф. ТМ):</t>
  </si>
  <si>
    <t>Здобувач вищої освіти повинен вибрати дисципліни обсягом 78,5 кредитів*</t>
  </si>
  <si>
    <t xml:space="preserve">                  на базі фахової передвищої освіти</t>
  </si>
  <si>
    <t>Історія України на базі фахової передвищої освіти</t>
  </si>
  <si>
    <t>на базі фахової передвищої освіти</t>
  </si>
  <si>
    <t>Українська мова (за проф.спр.) на базі фахової передвищої освіти</t>
  </si>
  <si>
    <t>Екологія на базі фахової передвищої освіти</t>
  </si>
  <si>
    <t>Основи економічної теорії на базі фахової передвищої освіти</t>
  </si>
  <si>
    <t>Разом: у т.ч. на базі фахової передвищої освіти</t>
  </si>
  <si>
    <t xml:space="preserve">на базі фахової передвищої освіти </t>
  </si>
  <si>
    <t>Разом на базі фахової передвищої освіти:</t>
  </si>
  <si>
    <t>1.1.1.1</t>
  </si>
  <si>
    <t>1.1.1.2</t>
  </si>
  <si>
    <t>Вища математика</t>
  </si>
  <si>
    <t>Інформатика</t>
  </si>
  <si>
    <t>Нарисна геометрія, інженерна та комп'ютерна графіка</t>
  </si>
  <si>
    <t>Теоретична механіка</t>
  </si>
  <si>
    <t>Фізика</t>
  </si>
  <si>
    <t>Хімія</t>
  </si>
  <si>
    <t>Деталі машин, теорія механізмів і основи взаємозамінності</t>
  </si>
  <si>
    <t>Опір матеріалів</t>
  </si>
  <si>
    <t>Навчально-виробнича практика</t>
  </si>
  <si>
    <t>Технологічна практика</t>
  </si>
  <si>
    <t>Разом: у т.ч. на базі академії</t>
  </si>
  <si>
    <t>Електротехніка, електроніка та мікропроцесорна техніка. Частина 2</t>
  </si>
  <si>
    <t>Разом дисципліни вільного вибору (каф. КДіМПМ):</t>
  </si>
  <si>
    <t>Разом (каф. КДіМПМ):</t>
  </si>
  <si>
    <t>CAD/CAM/CAE системи в машинобудуванні. Частина 1. Основи САПР</t>
  </si>
  <si>
    <t>Електроніка і схемотехніка</t>
  </si>
  <si>
    <t>Проектування зварних конструкцій (к р)</t>
  </si>
  <si>
    <t>Разом дисципліни вільного вибору (каф. ОіТЗВ):</t>
  </si>
  <si>
    <t>Разом (каф. ОіТЗВ):</t>
  </si>
  <si>
    <t>Зварювальні джерела живлення</t>
  </si>
  <si>
    <t>Дизайн і моделювання обладнання та автоматизованих комплексів</t>
  </si>
  <si>
    <t>Дизайн – графіка в проектуванні</t>
  </si>
  <si>
    <t>2.1.14</t>
  </si>
  <si>
    <t>2.1.15</t>
  </si>
  <si>
    <t>2.1.15.1</t>
  </si>
  <si>
    <t>2.1.15.2</t>
  </si>
  <si>
    <t>2.1.16</t>
  </si>
  <si>
    <t>2.1.16.1</t>
  </si>
  <si>
    <t>2.1.17</t>
  </si>
  <si>
    <t>2.1.18</t>
  </si>
  <si>
    <t>2.1.18.1</t>
  </si>
  <si>
    <t>2.1.19</t>
  </si>
  <si>
    <t>2.1.19.1</t>
  </si>
  <si>
    <t>2.1.19.1.1</t>
  </si>
  <si>
    <t>2.1.19.2</t>
  </si>
  <si>
    <t>2.1.19.2.1</t>
  </si>
  <si>
    <t>2.1.20</t>
  </si>
  <si>
    <t>2.1.21</t>
  </si>
  <si>
    <t>2.1.22</t>
  </si>
  <si>
    <t>2.1.20.1</t>
  </si>
  <si>
    <t>2.1.21.1</t>
  </si>
  <si>
    <t>2.1.22.1</t>
  </si>
  <si>
    <t>2.1.23</t>
  </si>
  <si>
    <t>2.1.24</t>
  </si>
  <si>
    <t>2.1.24.1</t>
  </si>
  <si>
    <t>2.1.25</t>
  </si>
  <si>
    <t>2.1.25.1</t>
  </si>
  <si>
    <t>2.1.25.2</t>
  </si>
  <si>
    <t>2.1.25.3</t>
  </si>
  <si>
    <t>2.1.25.1.1</t>
  </si>
  <si>
    <t>2.1.25.2.1</t>
  </si>
  <si>
    <t>2.1.25.2.2</t>
  </si>
  <si>
    <t>2.1.14.1</t>
  </si>
  <si>
    <t>2.1.17.1</t>
  </si>
  <si>
    <t>2.1.23.1</t>
  </si>
  <si>
    <t>2.1.25.3.1</t>
  </si>
  <si>
    <t>2.1.26</t>
  </si>
  <si>
    <t>2.1.26.1</t>
  </si>
  <si>
    <t>2.1.27</t>
  </si>
  <si>
    <t>2.1.27.1</t>
  </si>
  <si>
    <t>2.1.28</t>
  </si>
  <si>
    <t>2.1.28.1</t>
  </si>
  <si>
    <t>2.1.29</t>
  </si>
  <si>
    <t>2.1.29.1</t>
  </si>
  <si>
    <t>2.1.29.2</t>
  </si>
  <si>
    <t>2.1.30</t>
  </si>
  <si>
    <t>2.1.30.1</t>
  </si>
  <si>
    <t>2.1.31</t>
  </si>
  <si>
    <t>2.1.31.1</t>
  </si>
  <si>
    <t>2.1.31.2</t>
  </si>
  <si>
    <t>2.1.32</t>
  </si>
  <si>
    <t>2.1.33</t>
  </si>
  <si>
    <t>2.1.33.1</t>
  </si>
  <si>
    <t>2.1.34</t>
  </si>
  <si>
    <t>2.1.35</t>
  </si>
  <si>
    <t>2.1.35.1</t>
  </si>
  <si>
    <t>2.1.36</t>
  </si>
  <si>
    <t>2.1.36.1</t>
  </si>
  <si>
    <t>2.1.37</t>
  </si>
  <si>
    <t>2.1.37.1</t>
  </si>
  <si>
    <t>2.1.32.1</t>
  </si>
  <si>
    <t>2.1.32.2</t>
  </si>
  <si>
    <t>2.1.32.3</t>
  </si>
  <si>
    <t>2.1.32.4</t>
  </si>
  <si>
    <t>2.1.33.2</t>
  </si>
  <si>
    <t>2.1.34.1</t>
  </si>
  <si>
    <t>2.1.38.1</t>
  </si>
  <si>
    <t>2.1.38</t>
  </si>
  <si>
    <t>1.4</t>
  </si>
  <si>
    <t xml:space="preserve">                                                         ЗАГАЛЬНА КІЛЬКІСТЬ ГОДИН (не більше)</t>
  </si>
  <si>
    <t xml:space="preserve">                           Кількість екзаменів  (не більше)</t>
  </si>
  <si>
    <t xml:space="preserve"> Кількість заліків  (не більше)</t>
  </si>
  <si>
    <t xml:space="preserve"> Кількість курсових робіт  (не більше)</t>
  </si>
  <si>
    <t xml:space="preserve"> Кількість курсових проектів 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</si>
  <si>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</si>
  <si>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</si>
  <si>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</si>
  <si>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</t>
  </si>
  <si>
    <t>Разом дисципліни вільного вибору (не більше):</t>
  </si>
  <si>
    <t>Разом: у т.ч. на базі фахової передвищої освіти (не більше)</t>
  </si>
  <si>
    <t>Разом: у т.ч. на базі академії (не більше)</t>
  </si>
  <si>
    <t>2.1.39</t>
  </si>
  <si>
    <t>2.1.39.1</t>
  </si>
  <si>
    <t>Засоби дизайну</t>
  </si>
  <si>
    <t xml:space="preserve">(ч.2) – Системи автоматизованого проектування технологічних процесів </t>
  </si>
  <si>
    <t>(ч.1) – Основи САПР</t>
  </si>
  <si>
    <t xml:space="preserve">3D - Конструювання оснащення для формоутворення </t>
  </si>
  <si>
    <t>Нагрівальне обладнання</t>
  </si>
  <si>
    <t>Основи композиції у промисловому дизайні</t>
  </si>
  <si>
    <t xml:space="preserve">(ч.1) – Обробка об’ємних виробів у гарячому стані </t>
  </si>
  <si>
    <t>(ч.2) – Технологія виготовлення оболонкових деталей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</si>
  <si>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 атестація</t>
  </si>
  <si>
    <t>Атестація</t>
  </si>
  <si>
    <t>Форма  атестації (екзамен, дипломний проект (робота))</t>
  </si>
  <si>
    <t>Гарант освітньої програми, зав. кафедри ІТУ</t>
  </si>
  <si>
    <r>
      <t>Н</t>
    </r>
    <r>
      <rPr>
        <sz val="12"/>
        <rFont val="Times New Roman"/>
        <family val="1"/>
      </rPr>
      <t xml:space="preserve">а основі  базової фахової передвищої освіти </t>
    </r>
  </si>
  <si>
    <r>
      <t xml:space="preserve">V. План освітнього процесу на 2021/2022 навчальний рік      </t>
    </r>
    <r>
      <rPr>
        <b/>
        <sz val="10"/>
        <rFont val="Times New Roman"/>
        <family val="1"/>
      </rPr>
      <t xml:space="preserve">(бакалавр, прискор.)     </t>
    </r>
    <r>
      <rPr>
        <b/>
        <sz val="14"/>
        <rFont val="Times New Roman"/>
        <family val="1"/>
      </rPr>
      <t xml:space="preserve">набір 2021, 2020 рр.                 </t>
    </r>
  </si>
  <si>
    <t>код з
 плану</t>
  </si>
  <si>
    <t>цикл</t>
  </si>
  <si>
    <t>Освітній компонент</t>
  </si>
  <si>
    <t>семестр</t>
  </si>
  <si>
    <t>потік, групи</t>
  </si>
  <si>
    <t>Кількість годин / тиждень</t>
  </si>
  <si>
    <t>лекц.</t>
  </si>
  <si>
    <t>лаб.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</si>
  <si>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</si>
  <si>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</si>
  <si>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</si>
  <si>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</si>
  <si>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</si>
  <si>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</si>
  <si>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1 семестр</t>
  </si>
  <si>
    <t>ФЕМ</t>
  </si>
  <si>
    <t>ФІТО</t>
  </si>
  <si>
    <t>перший</t>
  </si>
  <si>
    <t>ФМ</t>
  </si>
  <si>
    <t>ФАМІТ</t>
  </si>
  <si>
    <t>2а семестр</t>
  </si>
  <si>
    <t>2б семестр</t>
  </si>
  <si>
    <t>ПО</t>
  </si>
  <si>
    <t>ЗО</t>
  </si>
  <si>
    <t>Фізвиховання</t>
  </si>
  <si>
    <t>ПВ</t>
  </si>
  <si>
    <t>ПМ-21-2т (ЗВ)</t>
  </si>
  <si>
    <t>Кількість аудиторних годин
 (без фізвиховання)</t>
  </si>
  <si>
    <t>сем.</t>
  </si>
  <si>
    <t>тижд.</t>
  </si>
  <si>
    <t>протокол № 10</t>
  </si>
  <si>
    <t>" 29  "    04.         2021 р.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</si>
</sst>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грн.&quot;;\-#,##0&quot;грн.&quot;"/>
    <numFmt numFmtId="175" formatCode="#,##0&quot;грн.&quot;;[Red]\-#,##0&quot;грн.&quot;"/>
    <numFmt numFmtId="176" formatCode="#,##0.00&quot;грн.&quot;;\-#,##0.00&quot;грн.&quot;"/>
    <numFmt numFmtId="177" formatCode="#,##0.00&quot;грн.&quot;;[Red]\-#,##0.00&quot;грн.&quot;"/>
    <numFmt numFmtId="178" formatCode="_-* #,##0&quot;грн.&quot;_-;\-* #,##0&quot;грн.&quot;_-;_-* &quot;-&quot;&quot;грн.&quot;_-;_-@_-"/>
    <numFmt numFmtId="179" formatCode="_-* #,##0_г_р_н_._-;\-* #,##0_г_р_н_._-;_-* &quot;-&quot;_г_р_н_._-;_-@_-"/>
    <numFmt numFmtId="180" formatCode="_-* #,##0.00&quot;грн.&quot;_-;\-* #,##0.00&quot;грн.&quot;_-;_-* &quot;-&quot;??&quot;грн.&quot;_-;_-@_-"/>
    <numFmt numFmtId="181" formatCode="_-* #,##0.00_г_р_н_._-;\-* #,##0.00_г_р_н_._-;_-* &quot;-&quot;??_г_р_н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&quot;р.&quot;"/>
    <numFmt numFmtId="195" formatCode="#,##0_-;\-* #,##0_-;\ _-;_-@_-"/>
    <numFmt numFmtId="196" formatCode="#,##0.0_ ;\-#,##0.0\ "/>
    <numFmt numFmtId="197" formatCode="#,##0.00_ ;\-#,##0.00\ "/>
    <numFmt numFmtId="198" formatCode="#,##0_ ;\-#,##0\ "/>
    <numFmt numFmtId="199" formatCode="[$-FC19]d\ mmmm\ yyyy\ &quot;г.&quot;"/>
    <numFmt numFmtId="200" formatCode="#,##0;\-* #,##0_-;\ _-;_-@_-"/>
    <numFmt numFmtId="201" formatCode="#,##0.0;\-* #,##0.0_-;\ _-;_-@_-"/>
    <numFmt numFmtId="202" formatCode="#,##0.00;\-* #,##0.00_-;\ &quot;&quot;_-;_-@_-"/>
    <numFmt numFmtId="203" formatCode="#,##0.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_ ;\-0.0\ "/>
    <numFmt numFmtId="209" formatCode="0_ ;\-0\ "/>
  </numFmts>
  <fonts count="8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b/>
      <i/>
      <sz val="10"/>
      <name val="Arial Cyr"/>
      <family val="0"/>
    </font>
    <font>
      <u val="single"/>
      <sz val="16"/>
      <name val="Times New Roman"/>
      <family val="1"/>
    </font>
    <font>
      <sz val="14"/>
      <color indexed="8"/>
      <name val="Times New Roman"/>
      <family val="1"/>
    </font>
    <font>
      <b/>
      <sz val="11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b/>
      <sz val="11"/>
      <color indexed="9"/>
      <name val="Times New Roman"/>
      <family val="1"/>
    </font>
    <font>
      <b/>
      <sz val="11"/>
      <color indexed="9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0" fontId="2" fillId="32" borderId="0" xfId="0" applyNumberFormat="1" applyFont="1" applyFill="1" applyBorder="1" applyAlignment="1" applyProtection="1">
      <alignment vertical="center"/>
      <protection/>
    </xf>
    <xf numFmtId="190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justify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 applyProtection="1">
      <alignment horizontal="center" vertical="center"/>
      <protection/>
    </xf>
    <xf numFmtId="193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191" fontId="2" fillId="33" borderId="15" xfId="0" applyNumberFormat="1" applyFont="1" applyFill="1" applyBorder="1" applyAlignment="1" applyProtection="1">
      <alignment horizontal="center" vertical="center"/>
      <protection/>
    </xf>
    <xf numFmtId="191" fontId="13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 wrapText="1"/>
    </xf>
    <xf numFmtId="191" fontId="10" fillId="33" borderId="10" xfId="0" applyNumberFormat="1" applyFont="1" applyFill="1" applyBorder="1" applyAlignment="1" applyProtection="1">
      <alignment horizontal="center" vertical="center"/>
      <protection/>
    </xf>
    <xf numFmtId="192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91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92" fontId="7" fillId="33" borderId="18" xfId="0" applyNumberFormat="1" applyFont="1" applyFill="1" applyBorder="1" applyAlignment="1" applyProtection="1">
      <alignment horizontal="center" vertical="center"/>
      <protection/>
    </xf>
    <xf numFmtId="191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91" fontId="10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93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193" fontId="7" fillId="33" borderId="18" xfId="0" applyNumberFormat="1" applyFont="1" applyFill="1" applyBorder="1" applyAlignment="1" applyProtection="1">
      <alignment horizontal="center" vertical="center"/>
      <protection/>
    </xf>
    <xf numFmtId="1" fontId="7" fillId="33" borderId="21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91" fontId="10" fillId="33" borderId="26" xfId="0" applyNumberFormat="1" applyFont="1" applyFill="1" applyBorder="1" applyAlignment="1" applyProtection="1">
      <alignment horizontal="center" vertical="center"/>
      <protection/>
    </xf>
    <xf numFmtId="193" fontId="7" fillId="33" borderId="29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 applyProtection="1">
      <alignment vertical="center"/>
      <protection/>
    </xf>
    <xf numFmtId="198" fontId="7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1" fontId="7" fillId="33" borderId="38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90" fontId="2" fillId="33" borderId="0" xfId="0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196" fontId="2" fillId="33" borderId="0" xfId="0" applyNumberFormat="1" applyFont="1" applyFill="1" applyBorder="1" applyAlignment="1" applyProtection="1">
      <alignment vertical="center"/>
      <protection/>
    </xf>
    <xf numFmtId="191" fontId="2" fillId="33" borderId="14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1" fontId="10" fillId="33" borderId="17" xfId="0" applyNumberFormat="1" applyFont="1" applyFill="1" applyBorder="1" applyAlignment="1" applyProtection="1">
      <alignment horizontal="center" vertical="center"/>
      <protection/>
    </xf>
    <xf numFmtId="191" fontId="7" fillId="33" borderId="17" xfId="0" applyNumberFormat="1" applyFont="1" applyFill="1" applyBorder="1" applyAlignment="1" applyProtection="1">
      <alignment horizontal="center" vertical="center"/>
      <protection/>
    </xf>
    <xf numFmtId="191" fontId="7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6" fontId="2" fillId="33" borderId="11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191" fontId="16" fillId="33" borderId="35" xfId="0" applyNumberFormat="1" applyFont="1" applyFill="1" applyBorder="1" applyAlignment="1" applyProtection="1">
      <alignment horizontal="center" vertical="center"/>
      <protection/>
    </xf>
    <xf numFmtId="191" fontId="7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41" xfId="0" applyNumberFormat="1" applyFont="1" applyFill="1" applyBorder="1" applyAlignment="1" applyProtection="1">
      <alignment horizontal="center" vertical="center"/>
      <protection/>
    </xf>
    <xf numFmtId="191" fontId="2" fillId="33" borderId="32" xfId="0" applyNumberFormat="1" applyFont="1" applyFill="1" applyBorder="1" applyAlignment="1" applyProtection="1">
      <alignment horizontal="center" vertical="center"/>
      <protection/>
    </xf>
    <xf numFmtId="191" fontId="2" fillId="33" borderId="42" xfId="0" applyNumberFormat="1" applyFont="1" applyFill="1" applyBorder="1" applyAlignment="1" applyProtection="1">
      <alignment horizontal="center" vertical="center"/>
      <protection/>
    </xf>
    <xf numFmtId="191" fontId="2" fillId="33" borderId="31" xfId="0" applyNumberFormat="1" applyFont="1" applyFill="1" applyBorder="1" applyAlignment="1" applyProtection="1">
      <alignment horizontal="center" vertical="center"/>
      <protection/>
    </xf>
    <xf numFmtId="0" fontId="16" fillId="33" borderId="35" xfId="0" applyNumberFormat="1" applyFont="1" applyFill="1" applyBorder="1" applyAlignment="1" applyProtection="1">
      <alignment horizontal="center" vertical="center"/>
      <protection/>
    </xf>
    <xf numFmtId="49" fontId="16" fillId="33" borderId="35" xfId="0" applyNumberFormat="1" applyFont="1" applyFill="1" applyBorder="1" applyAlignment="1" applyProtection="1">
      <alignment horizontal="center" vertical="center"/>
      <protection/>
    </xf>
    <xf numFmtId="190" fontId="16" fillId="33" borderId="43" xfId="0" applyNumberFormat="1" applyFont="1" applyFill="1" applyBorder="1" applyAlignment="1" applyProtection="1">
      <alignment horizontal="center" vertical="center"/>
      <protection/>
    </xf>
    <xf numFmtId="190" fontId="7" fillId="33" borderId="44" xfId="0" applyNumberFormat="1" applyFont="1" applyFill="1" applyBorder="1" applyAlignment="1" applyProtection="1">
      <alignment horizontal="center" vertical="center"/>
      <protection/>
    </xf>
    <xf numFmtId="190" fontId="7" fillId="33" borderId="45" xfId="0" applyNumberFormat="1" applyFont="1" applyFill="1" applyBorder="1" applyAlignment="1" applyProtection="1">
      <alignment horizontal="center" vertical="center"/>
      <protection/>
    </xf>
    <xf numFmtId="190" fontId="7" fillId="33" borderId="46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vertical="center" wrapText="1"/>
    </xf>
    <xf numFmtId="190" fontId="2" fillId="33" borderId="47" xfId="0" applyNumberFormat="1" applyFont="1" applyFill="1" applyBorder="1" applyAlignment="1" applyProtection="1">
      <alignment horizontal="center" vertical="center" wrapText="1"/>
      <protection/>
    </xf>
    <xf numFmtId="192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 wrapText="1"/>
    </xf>
    <xf numFmtId="1" fontId="2" fillId="33" borderId="33" xfId="0" applyNumberFormat="1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vertical="center" wrapText="1"/>
    </xf>
    <xf numFmtId="190" fontId="2" fillId="33" borderId="47" xfId="0" applyNumberFormat="1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9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0" fontId="2" fillId="33" borderId="17" xfId="0" applyNumberFormat="1" applyFont="1" applyFill="1" applyBorder="1" applyAlignment="1" applyProtection="1">
      <alignment horizontal="center" vertical="center"/>
      <protection/>
    </xf>
    <xf numFmtId="192" fontId="7" fillId="33" borderId="51" xfId="0" applyNumberFormat="1" applyFont="1" applyFill="1" applyBorder="1" applyAlignment="1" applyProtection="1">
      <alignment horizontal="center" vertical="center"/>
      <protection/>
    </xf>
    <xf numFmtId="198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 applyProtection="1">
      <alignment horizontal="center" vertical="center"/>
      <protection/>
    </xf>
    <xf numFmtId="190" fontId="2" fillId="33" borderId="10" xfId="0" applyNumberFormat="1" applyFont="1" applyFill="1" applyBorder="1" applyAlignment="1" applyProtection="1">
      <alignment vertical="center"/>
      <protection/>
    </xf>
    <xf numFmtId="190" fontId="2" fillId="33" borderId="17" xfId="0" applyNumberFormat="1" applyFont="1" applyFill="1" applyBorder="1" applyAlignment="1" applyProtection="1">
      <alignment vertical="center"/>
      <protection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>
      <alignment vertical="center" wrapText="1"/>
    </xf>
    <xf numFmtId="191" fontId="13" fillId="33" borderId="17" xfId="0" applyNumberFormat="1" applyFont="1" applyFill="1" applyBorder="1" applyAlignment="1" applyProtection="1">
      <alignment horizontal="center" vertical="center"/>
      <protection/>
    </xf>
    <xf numFmtId="191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198" fontId="7" fillId="33" borderId="28" xfId="0" applyNumberFormat="1" applyFont="1" applyFill="1" applyBorder="1" applyAlignment="1" applyProtection="1">
      <alignment horizontal="center" vertical="center"/>
      <protection/>
    </xf>
    <xf numFmtId="191" fontId="2" fillId="33" borderId="28" xfId="0" applyNumberFormat="1" applyFont="1" applyFill="1" applyBorder="1" applyAlignment="1" applyProtection="1">
      <alignment horizontal="center" vertical="center"/>
      <protection/>
    </xf>
    <xf numFmtId="193" fontId="2" fillId="33" borderId="52" xfId="0" applyNumberFormat="1" applyFont="1" applyFill="1" applyBorder="1" applyAlignment="1" applyProtection="1">
      <alignment horizontal="center" vertical="center"/>
      <protection/>
    </xf>
    <xf numFmtId="192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50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left" vertical="top"/>
    </xf>
    <xf numFmtId="0" fontId="0" fillId="33" borderId="55" xfId="0" applyFont="1" applyFill="1" applyBorder="1" applyAlignment="1">
      <alignment horizontal="left" vertical="top"/>
    </xf>
    <xf numFmtId="0" fontId="0" fillId="33" borderId="43" xfId="0" applyFont="1" applyFill="1" applyBorder="1" applyAlignment="1">
      <alignment horizontal="left" vertical="top"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200" fontId="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1" fontId="2" fillId="33" borderId="25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1" fontId="13" fillId="33" borderId="15" xfId="0" applyNumberFormat="1" applyFont="1" applyFill="1" applyBorder="1" applyAlignment="1" applyProtection="1">
      <alignment horizontal="center" vertical="center"/>
      <protection/>
    </xf>
    <xf numFmtId="191" fontId="10" fillId="33" borderId="16" xfId="0" applyNumberFormat="1" applyFont="1" applyFill="1" applyBorder="1" applyAlignment="1" applyProtection="1">
      <alignment horizontal="center" vertical="center"/>
      <protection/>
    </xf>
    <xf numFmtId="191" fontId="10" fillId="33" borderId="14" xfId="0" applyNumberFormat="1" applyFont="1" applyFill="1" applyBorder="1" applyAlignment="1" applyProtection="1">
      <alignment horizontal="center" vertical="center"/>
      <protection/>
    </xf>
    <xf numFmtId="193" fontId="7" fillId="33" borderId="57" xfId="0" applyNumberFormat="1" applyFont="1" applyFill="1" applyBorder="1" applyAlignment="1" applyProtection="1">
      <alignment horizontal="center" vertical="center"/>
      <protection/>
    </xf>
    <xf numFmtId="191" fontId="10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 wrapText="1"/>
    </xf>
    <xf numFmtId="2" fontId="7" fillId="33" borderId="39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191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vertical="center" wrapText="1"/>
      <protection locked="0"/>
    </xf>
    <xf numFmtId="0" fontId="2" fillId="33" borderId="39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91" fontId="2" fillId="33" borderId="58" xfId="0" applyNumberFormat="1" applyFont="1" applyFill="1" applyBorder="1" applyAlignment="1" applyProtection="1">
      <alignment horizontal="center" vertical="center"/>
      <protection/>
    </xf>
    <xf numFmtId="195" fontId="2" fillId="33" borderId="35" xfId="0" applyNumberFormat="1" applyFont="1" applyFill="1" applyBorder="1" applyAlignment="1" applyProtection="1">
      <alignment horizontal="left" vertical="top" wrapText="1"/>
      <protection/>
    </xf>
    <xf numFmtId="0" fontId="2" fillId="33" borderId="49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191" fontId="2" fillId="33" borderId="60" xfId="0" applyNumberFormat="1" applyFont="1" applyFill="1" applyBorder="1" applyAlignment="1" applyProtection="1">
      <alignment horizontal="center" vertical="center"/>
      <protection/>
    </xf>
    <xf numFmtId="192" fontId="7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center" vertical="center" wrapText="1"/>
    </xf>
    <xf numFmtId="3" fontId="2" fillId="33" borderId="59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center" vertical="center" wrapText="1"/>
    </xf>
    <xf numFmtId="193" fontId="7" fillId="33" borderId="32" xfId="0" applyNumberFormat="1" applyFont="1" applyFill="1" applyBorder="1" applyAlignment="1" applyProtection="1">
      <alignment horizontal="center" vertical="center"/>
      <protection/>
    </xf>
    <xf numFmtId="193" fontId="7" fillId="33" borderId="42" xfId="0" applyNumberFormat="1" applyFont="1" applyFill="1" applyBorder="1" applyAlignment="1" applyProtection="1">
      <alignment horizontal="center" vertical="center"/>
      <protection/>
    </xf>
    <xf numFmtId="193" fontId="7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0" fontId="2" fillId="33" borderId="0" xfId="0" applyNumberFormat="1" applyFont="1" applyFill="1" applyBorder="1" applyAlignment="1" applyProtection="1">
      <alignment horizontal="left" vertical="center" wrapText="1"/>
      <protection/>
    </xf>
    <xf numFmtId="190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wrapText="1"/>
    </xf>
    <xf numFmtId="196" fontId="9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196" fontId="7" fillId="33" borderId="0" xfId="0" applyNumberFormat="1" applyFont="1" applyFill="1" applyBorder="1" applyAlignment="1" applyProtection="1">
      <alignment horizontal="center" vertical="center" wrapText="1"/>
      <protection/>
    </xf>
    <xf numFmtId="195" fontId="7" fillId="33" borderId="0" xfId="0" applyNumberFormat="1" applyFont="1" applyFill="1" applyBorder="1" applyAlignment="1" applyProtection="1">
      <alignment horizontal="center" vertical="center" wrapText="1"/>
      <protection/>
    </xf>
    <xf numFmtId="195" fontId="2" fillId="33" borderId="0" xfId="58" applyNumberFormat="1" applyFont="1" applyFill="1" applyBorder="1" applyAlignment="1" applyProtection="1">
      <alignment vertical="center"/>
      <protection locked="0"/>
    </xf>
    <xf numFmtId="19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196" fontId="7" fillId="33" borderId="0" xfId="0" applyNumberFormat="1" applyFont="1" applyFill="1" applyBorder="1" applyAlignment="1">
      <alignment horizontal="left" wrapText="1"/>
    </xf>
    <xf numFmtId="192" fontId="7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196" fontId="7" fillId="33" borderId="0" xfId="0" applyNumberFormat="1" applyFont="1" applyFill="1" applyBorder="1" applyAlignment="1">
      <alignment horizontal="center" wrapText="1"/>
    </xf>
    <xf numFmtId="198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19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90" fontId="2" fillId="33" borderId="35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190" fontId="7" fillId="33" borderId="62" xfId="0" applyNumberFormat="1" applyFont="1" applyFill="1" applyBorder="1" applyAlignment="1" applyProtection="1">
      <alignment horizontal="center" vertical="center"/>
      <protection/>
    </xf>
    <xf numFmtId="190" fontId="7" fillId="33" borderId="63" xfId="0" applyNumberFormat="1" applyFont="1" applyFill="1" applyBorder="1" applyAlignment="1" applyProtection="1">
      <alignment horizontal="center" vertical="center"/>
      <protection/>
    </xf>
    <xf numFmtId="0" fontId="18" fillId="33" borderId="63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191" fontId="16" fillId="33" borderId="10" xfId="0" applyNumberFormat="1" applyFont="1" applyFill="1" applyBorder="1" applyAlignment="1" applyProtection="1">
      <alignment horizontal="center" vertical="center"/>
      <protection/>
    </xf>
    <xf numFmtId="191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90" fontId="16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wrapText="1"/>
    </xf>
    <xf numFmtId="196" fontId="2" fillId="33" borderId="0" xfId="0" applyNumberFormat="1" applyFont="1" applyFill="1" applyBorder="1" applyAlignment="1" applyProtection="1">
      <alignment horizontal="center" vertical="center" wrapText="1"/>
      <protection/>
    </xf>
    <xf numFmtId="196" fontId="0" fillId="33" borderId="0" xfId="0" applyNumberFormat="1" applyFont="1" applyFill="1" applyBorder="1" applyAlignment="1">
      <alignment horizontal="center" vertical="center" wrapText="1"/>
    </xf>
    <xf numFmtId="0" fontId="7" fillId="33" borderId="65" xfId="0" applyFont="1" applyFill="1" applyBorder="1" applyAlignment="1" applyProtection="1">
      <alignment horizontal="right" vertical="center"/>
      <protection/>
    </xf>
    <xf numFmtId="0" fontId="0" fillId="33" borderId="65" xfId="0" applyFont="1" applyFill="1" applyBorder="1" applyAlignment="1">
      <alignment horizontal="right" vertical="center"/>
    </xf>
    <xf numFmtId="190" fontId="2" fillId="33" borderId="62" xfId="0" applyNumberFormat="1" applyFont="1" applyFill="1" applyBorder="1" applyAlignment="1" applyProtection="1">
      <alignment horizontal="center" vertical="center"/>
      <protection/>
    </xf>
    <xf numFmtId="190" fontId="2" fillId="33" borderId="63" xfId="0" applyNumberFormat="1" applyFont="1" applyFill="1" applyBorder="1" applyAlignment="1" applyProtection="1">
      <alignment horizontal="center" vertical="center"/>
      <protection/>
    </xf>
    <xf numFmtId="190" fontId="2" fillId="33" borderId="6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193" fontId="2" fillId="33" borderId="57" xfId="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33" borderId="87" xfId="0" applyNumberFormat="1" applyFont="1" applyFill="1" applyBorder="1" applyAlignment="1">
      <alignment horizontal="left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91" fontId="10" fillId="33" borderId="52" xfId="0" applyNumberFormat="1" applyFont="1" applyFill="1" applyBorder="1" applyAlignment="1" applyProtection="1">
      <alignment horizontal="center" vertical="center"/>
      <protection/>
    </xf>
    <xf numFmtId="193" fontId="7" fillId="33" borderId="88" xfId="0" applyNumberFormat="1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>
      <alignment horizontal="center" vertical="center" wrapText="1"/>
    </xf>
    <xf numFmtId="191" fontId="10" fillId="33" borderId="39" xfId="0" applyNumberFormat="1" applyFont="1" applyFill="1" applyBorder="1" applyAlignment="1" applyProtection="1">
      <alignment horizontal="center" vertical="center"/>
      <protection/>
    </xf>
    <xf numFmtId="191" fontId="10" fillId="33" borderId="20" xfId="0" applyNumberFormat="1" applyFont="1" applyFill="1" applyBorder="1" applyAlignment="1" applyProtection="1">
      <alignment horizontal="center" vertical="center"/>
      <protection/>
    </xf>
    <xf numFmtId="191" fontId="2" fillId="33" borderId="21" xfId="0" applyNumberFormat="1" applyFont="1" applyFill="1" applyBorder="1" applyAlignment="1" applyProtection="1">
      <alignment horizontal="center" vertical="center"/>
      <protection/>
    </xf>
    <xf numFmtId="191" fontId="10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192" fontId="7" fillId="33" borderId="0" xfId="0" applyNumberFormat="1" applyFont="1" applyFill="1" applyBorder="1" applyAlignment="1" applyProtection="1">
      <alignment horizontal="center" vertical="center" wrapText="1"/>
      <protection/>
    </xf>
    <xf numFmtId="192" fontId="18" fillId="33" borderId="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30" fillId="0" borderId="10" xfId="0" applyFont="1" applyBorder="1" applyAlignment="1">
      <alignment/>
    </xf>
    <xf numFmtId="0" fontId="27" fillId="0" borderId="78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33" borderId="11" xfId="0" applyNumberFormat="1" applyFont="1" applyFill="1" applyBorder="1" applyAlignment="1">
      <alignment horizontal="right" vertical="center" wrapText="1"/>
    </xf>
    <xf numFmtId="49" fontId="2" fillId="33" borderId="57" xfId="0" applyNumberFormat="1" applyFont="1" applyFill="1" applyBorder="1" applyAlignment="1">
      <alignment horizontal="left" vertical="center" wrapText="1"/>
    </xf>
    <xf numFmtId="49" fontId="7" fillId="33" borderId="5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91" fontId="2" fillId="33" borderId="30" xfId="0" applyNumberFormat="1" applyFont="1" applyFill="1" applyBorder="1" applyAlignment="1" applyProtection="1">
      <alignment horizontal="center" vertical="center"/>
      <protection/>
    </xf>
    <xf numFmtId="190" fontId="2" fillId="33" borderId="89" xfId="0" applyNumberFormat="1" applyFont="1" applyFill="1" applyBorder="1" applyAlignment="1" applyProtection="1">
      <alignment vertical="center"/>
      <protection/>
    </xf>
    <xf numFmtId="191" fontId="7" fillId="33" borderId="15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/>
    </xf>
    <xf numFmtId="49" fontId="2" fillId="33" borderId="90" xfId="0" applyNumberFormat="1" applyFont="1" applyFill="1" applyBorder="1" applyAlignment="1">
      <alignment horizontal="left" vertical="center" wrapText="1"/>
    </xf>
    <xf numFmtId="191" fontId="13" fillId="33" borderId="19" xfId="0" applyNumberFormat="1" applyFont="1" applyFill="1" applyBorder="1" applyAlignment="1" applyProtection="1">
      <alignment horizontal="center" vertical="center"/>
      <protection/>
    </xf>
    <xf numFmtId="192" fontId="7" fillId="33" borderId="91" xfId="0" applyNumberFormat="1" applyFont="1" applyFill="1" applyBorder="1" applyAlignment="1" applyProtection="1">
      <alignment horizontal="center" vertical="center"/>
      <protection/>
    </xf>
    <xf numFmtId="1" fontId="7" fillId="33" borderId="92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righ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190" fontId="2" fillId="33" borderId="0" xfId="0" applyNumberFormat="1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3" borderId="18" xfId="0" applyNumberFormat="1" applyFont="1" applyFill="1" applyBorder="1" applyAlignment="1">
      <alignment horizontal="left" vertical="top" wrapText="1"/>
    </xf>
    <xf numFmtId="192" fontId="28" fillId="33" borderId="54" xfId="0" applyNumberFormat="1" applyFont="1" applyFill="1" applyBorder="1" applyAlignment="1">
      <alignment horizontal="center" wrapText="1"/>
    </xf>
    <xf numFmtId="192" fontId="28" fillId="33" borderId="35" xfId="0" applyNumberFormat="1" applyFont="1" applyFill="1" applyBorder="1" applyAlignment="1">
      <alignment horizontal="center" wrapText="1"/>
    </xf>
    <xf numFmtId="0" fontId="7" fillId="33" borderId="93" xfId="0" applyNumberFormat="1" applyFont="1" applyFill="1" applyBorder="1" applyAlignment="1">
      <alignment horizontal="center" vertical="center" wrapText="1"/>
    </xf>
    <xf numFmtId="0" fontId="2" fillId="33" borderId="94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1" fontId="2" fillId="33" borderId="81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200" fontId="7" fillId="33" borderId="39" xfId="0" applyNumberFormat="1" applyFont="1" applyFill="1" applyBorder="1" applyAlignment="1" applyProtection="1">
      <alignment horizontal="center" vertical="center"/>
      <protection/>
    </xf>
    <xf numFmtId="20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92" fontId="7" fillId="33" borderId="12" xfId="0" applyNumberFormat="1" applyFont="1" applyFill="1" applyBorder="1" applyAlignment="1">
      <alignment horizontal="center" vertical="center"/>
    </xf>
    <xf numFmtId="192" fontId="7" fillId="33" borderId="12" xfId="0" applyNumberFormat="1" applyFont="1" applyFill="1" applyBorder="1" applyAlignment="1" applyProtection="1">
      <alignment horizontal="center" vertical="center"/>
      <protection/>
    </xf>
    <xf numFmtId="193" fontId="7" fillId="33" borderId="51" xfId="0" applyNumberFormat="1" applyFont="1" applyFill="1" applyBorder="1" applyAlignment="1" applyProtection="1">
      <alignment horizontal="center" vertical="center"/>
      <protection/>
    </xf>
    <xf numFmtId="193" fontId="7" fillId="33" borderId="41" xfId="0" applyNumberFormat="1" applyFont="1" applyFill="1" applyBorder="1" applyAlignment="1" applyProtection="1">
      <alignment horizontal="center" vertical="center"/>
      <protection/>
    </xf>
    <xf numFmtId="193" fontId="7" fillId="33" borderId="95" xfId="0" applyNumberFormat="1" applyFont="1" applyFill="1" applyBorder="1" applyAlignment="1" applyProtection="1">
      <alignment horizontal="center" vertical="center"/>
      <protection/>
    </xf>
    <xf numFmtId="193" fontId="2" fillId="33" borderId="30" xfId="0" applyNumberFormat="1" applyFont="1" applyFill="1" applyBorder="1" applyAlignment="1" applyProtection="1">
      <alignment horizontal="center" vertical="center"/>
      <protection/>
    </xf>
    <xf numFmtId="192" fontId="7" fillId="33" borderId="12" xfId="0" applyNumberFormat="1" applyFont="1" applyFill="1" applyBorder="1" applyAlignment="1" applyProtection="1">
      <alignment horizontal="center" vertical="center"/>
      <protection/>
    </xf>
    <xf numFmtId="192" fontId="2" fillId="33" borderId="12" xfId="0" applyNumberFormat="1" applyFont="1" applyFill="1" applyBorder="1" applyAlignment="1" applyProtection="1">
      <alignment horizontal="center" vertical="center"/>
      <protection/>
    </xf>
    <xf numFmtId="192" fontId="7" fillId="33" borderId="9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" fontId="2" fillId="33" borderId="27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/>
    </xf>
    <xf numFmtId="193" fontId="7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96" xfId="0" applyNumberFormat="1" applyFont="1" applyFill="1" applyBorder="1" applyAlignment="1">
      <alignment horizontal="left" vertical="center" wrapText="1"/>
    </xf>
    <xf numFmtId="49" fontId="2" fillId="33" borderId="97" xfId="0" applyNumberFormat="1" applyFont="1" applyFill="1" applyBorder="1" applyAlignment="1">
      <alignment horizontal="left" vertical="center" wrapText="1"/>
    </xf>
    <xf numFmtId="1" fontId="28" fillId="33" borderId="95" xfId="0" applyNumberFormat="1" applyFont="1" applyFill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192" fontId="2" fillId="33" borderId="51" xfId="0" applyNumberFormat="1" applyFont="1" applyFill="1" applyBorder="1" applyAlignment="1">
      <alignment horizontal="center" vertical="center" wrapText="1"/>
    </xf>
    <xf numFmtId="49" fontId="2" fillId="33" borderId="88" xfId="0" applyNumberFormat="1" applyFont="1" applyFill="1" applyBorder="1" applyAlignment="1" applyProtection="1">
      <alignment horizontal="left" vertical="center"/>
      <protection/>
    </xf>
    <xf numFmtId="200" fontId="7" fillId="33" borderId="16" xfId="0" applyNumberFormat="1" applyFont="1" applyFill="1" applyBorder="1" applyAlignment="1" applyProtection="1">
      <alignment horizontal="center" vertical="center"/>
      <protection/>
    </xf>
    <xf numFmtId="1" fontId="28" fillId="33" borderId="25" xfId="0" applyNumberFormat="1" applyFont="1" applyFill="1" applyBorder="1" applyAlignment="1">
      <alignment horizontal="center" wrapText="1"/>
    </xf>
    <xf numFmtId="1" fontId="28" fillId="33" borderId="26" xfId="0" applyNumberFormat="1" applyFont="1" applyFill="1" applyBorder="1" applyAlignment="1">
      <alignment horizontal="center" wrapText="1"/>
    </xf>
    <xf numFmtId="192" fontId="28" fillId="33" borderId="24" xfId="0" applyNumberFormat="1" applyFont="1" applyFill="1" applyBorder="1" applyAlignment="1">
      <alignment horizontal="center" wrapText="1"/>
    </xf>
    <xf numFmtId="192" fontId="16" fillId="33" borderId="25" xfId="0" applyNumberFormat="1" applyFont="1" applyFill="1" applyBorder="1" applyAlignment="1">
      <alignment horizontal="center" wrapText="1"/>
    </xf>
    <xf numFmtId="192" fontId="16" fillId="33" borderId="81" xfId="0" applyNumberFormat="1" applyFont="1" applyFill="1" applyBorder="1" applyAlignment="1">
      <alignment horizontal="center" wrapText="1"/>
    </xf>
    <xf numFmtId="192" fontId="31" fillId="33" borderId="56" xfId="0" applyNumberFormat="1" applyFont="1" applyFill="1" applyBorder="1" applyAlignment="1">
      <alignment horizontal="center" wrapText="1"/>
    </xf>
    <xf numFmtId="192" fontId="16" fillId="33" borderId="26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" fontId="28" fillId="33" borderId="10" xfId="0" applyNumberFormat="1" applyFont="1" applyFill="1" applyBorder="1" applyAlignment="1">
      <alignment horizontal="center" wrapText="1"/>
    </xf>
    <xf numFmtId="1" fontId="28" fillId="33" borderId="15" xfId="0" applyNumberFormat="1" applyFont="1" applyFill="1" applyBorder="1" applyAlignment="1">
      <alignment horizontal="center" wrapText="1"/>
    </xf>
    <xf numFmtId="192" fontId="28" fillId="33" borderId="14" xfId="0" applyNumberFormat="1" applyFont="1" applyFill="1" applyBorder="1" applyAlignment="1">
      <alignment horizontal="center" wrapText="1"/>
    </xf>
    <xf numFmtId="192" fontId="16" fillId="33" borderId="10" xfId="0" applyNumberFormat="1" applyFont="1" applyFill="1" applyBorder="1" applyAlignment="1">
      <alignment horizontal="center" wrapText="1"/>
    </xf>
    <xf numFmtId="192" fontId="16" fillId="33" borderId="17" xfId="0" applyNumberFormat="1" applyFont="1" applyFill="1" applyBorder="1" applyAlignment="1">
      <alignment horizontal="center" wrapText="1"/>
    </xf>
    <xf numFmtId="192" fontId="31" fillId="33" borderId="16" xfId="0" applyNumberFormat="1" applyFont="1" applyFill="1" applyBorder="1" applyAlignment="1">
      <alignment horizontal="center" wrapText="1"/>
    </xf>
    <xf numFmtId="192" fontId="16" fillId="33" borderId="15" xfId="0" applyNumberFormat="1" applyFont="1" applyFill="1" applyBorder="1" applyAlignment="1">
      <alignment horizontal="center" wrapText="1"/>
    </xf>
    <xf numFmtId="49" fontId="7" fillId="33" borderId="88" xfId="0" applyNumberFormat="1" applyFont="1" applyFill="1" applyBorder="1" applyAlignment="1">
      <alignment horizontal="right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192" fontId="7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2" fillId="0" borderId="88" xfId="57" applyNumberFormat="1" applyFont="1" applyFill="1" applyBorder="1" applyAlignment="1">
      <alignment vertical="center" wrapText="1"/>
      <protection/>
    </xf>
    <xf numFmtId="190" fontId="2" fillId="0" borderId="38" xfId="57" applyNumberFormat="1" applyFont="1" applyFill="1" applyBorder="1" applyAlignment="1" applyProtection="1">
      <alignment horizontal="center" vertical="center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193" fontId="7" fillId="0" borderId="98" xfId="57" applyNumberFormat="1" applyFont="1" applyFill="1" applyBorder="1" applyAlignment="1" applyProtection="1">
      <alignment horizontal="center" vertical="center"/>
      <protection/>
    </xf>
    <xf numFmtId="0" fontId="7" fillId="0" borderId="28" xfId="57" applyFont="1" applyFill="1" applyBorder="1" applyAlignment="1">
      <alignment horizontal="center" vertical="center" wrapText="1"/>
      <protection/>
    </xf>
    <xf numFmtId="0" fontId="7" fillId="0" borderId="30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192" fontId="7" fillId="33" borderId="65" xfId="0" applyNumberFormat="1" applyFont="1" applyFill="1" applyBorder="1" applyAlignment="1" applyProtection="1">
      <alignment horizontal="center" vertical="center"/>
      <protection/>
    </xf>
    <xf numFmtId="1" fontId="7" fillId="33" borderId="21" xfId="0" applyNumberFormat="1" applyFont="1" applyFill="1" applyBorder="1" applyAlignment="1">
      <alignment horizontal="center" vertical="center" wrapText="1"/>
    </xf>
    <xf numFmtId="1" fontId="2" fillId="33" borderId="47" xfId="0" applyNumberFormat="1" applyFont="1" applyFill="1" applyBorder="1" applyAlignment="1">
      <alignment horizontal="center" vertical="center" wrapText="1"/>
    </xf>
    <xf numFmtId="49" fontId="2" fillId="33" borderId="57" xfId="57" applyNumberFormat="1" applyFont="1" applyFill="1" applyBorder="1" applyAlignment="1">
      <alignment vertical="center" wrapText="1"/>
      <protection/>
    </xf>
    <xf numFmtId="49" fontId="2" fillId="33" borderId="11" xfId="57" applyNumberFormat="1" applyFont="1" applyFill="1" applyBorder="1" applyAlignment="1">
      <alignment horizontal="right" vertical="center" wrapText="1"/>
      <protection/>
    </xf>
    <xf numFmtId="49" fontId="2" fillId="33" borderId="57" xfId="57" applyNumberFormat="1" applyFont="1" applyFill="1" applyBorder="1" applyAlignment="1">
      <alignment horizontal="right" vertical="center" wrapText="1"/>
      <protection/>
    </xf>
    <xf numFmtId="49" fontId="2" fillId="0" borderId="57" xfId="57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left" vertical="center" wrapText="1"/>
    </xf>
    <xf numFmtId="193" fontId="7" fillId="33" borderId="99" xfId="0" applyNumberFormat="1" applyFont="1" applyFill="1" applyBorder="1" applyAlignment="1" applyProtection="1">
      <alignment horizontal="center" vertical="center"/>
      <protection/>
    </xf>
    <xf numFmtId="0" fontId="7" fillId="33" borderId="86" xfId="0" applyFont="1" applyFill="1" applyBorder="1" applyAlignment="1">
      <alignment horizontal="center" vertical="center" wrapText="1"/>
    </xf>
    <xf numFmtId="193" fontId="2" fillId="33" borderId="99" xfId="0" applyNumberFormat="1" applyFont="1" applyFill="1" applyBorder="1" applyAlignment="1" applyProtection="1">
      <alignment horizontal="center" vertical="center"/>
      <protection/>
    </xf>
    <xf numFmtId="191" fontId="2" fillId="0" borderId="11" xfId="57" applyNumberFormat="1" applyFont="1" applyFill="1" applyBorder="1" applyAlignment="1" applyProtection="1">
      <alignment horizontal="left" vertical="center" wrapText="1"/>
      <protection/>
    </xf>
    <xf numFmtId="49" fontId="2" fillId="33" borderId="18" xfId="0" applyNumberFormat="1" applyFont="1" applyFill="1" applyBorder="1" applyAlignment="1">
      <alignment vertical="center" wrapText="1"/>
    </xf>
    <xf numFmtId="191" fontId="13" fillId="33" borderId="20" xfId="0" applyNumberFormat="1" applyFont="1" applyFill="1" applyBorder="1" applyAlignment="1" applyProtection="1">
      <alignment horizontal="center" vertical="center"/>
      <protection/>
    </xf>
    <xf numFmtId="191" fontId="13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57" xfId="57" applyNumberFormat="1" applyFont="1" applyFill="1" applyBorder="1" applyAlignment="1">
      <alignment horizontal="right" vertical="center" wrapText="1"/>
      <protection/>
    </xf>
    <xf numFmtId="191" fontId="7" fillId="33" borderId="27" xfId="0" applyNumberFormat="1" applyFont="1" applyFill="1" applyBorder="1" applyAlignment="1" applyProtection="1">
      <alignment horizontal="center" vertical="center"/>
      <protection/>
    </xf>
    <xf numFmtId="2" fontId="7" fillId="33" borderId="38" xfId="0" applyNumberFormat="1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vertical="center"/>
    </xf>
    <xf numFmtId="0" fontId="14" fillId="33" borderId="30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200" fontId="2" fillId="33" borderId="14" xfId="0" applyNumberFormat="1" applyFont="1" applyFill="1" applyBorder="1" applyAlignment="1" applyProtection="1">
      <alignment horizontal="center" vertical="center"/>
      <protection/>
    </xf>
    <xf numFmtId="193" fontId="7" fillId="33" borderId="100" xfId="0" applyNumberFormat="1" applyFont="1" applyFill="1" applyBorder="1" applyAlignment="1" applyProtection="1">
      <alignment horizontal="center" vertical="center"/>
      <protection/>
    </xf>
    <xf numFmtId="0" fontId="2" fillId="33" borderId="86" xfId="0" applyFont="1" applyFill="1" applyBorder="1" applyAlignment="1">
      <alignment horizontal="center" vertical="center" wrapText="1"/>
    </xf>
    <xf numFmtId="198" fontId="7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>
      <alignment horizontal="center" wrapText="1"/>
    </xf>
    <xf numFmtId="1" fontId="7" fillId="33" borderId="41" xfId="0" applyNumberFormat="1" applyFont="1" applyFill="1" applyBorder="1" applyAlignment="1">
      <alignment horizontal="center" vertical="center" wrapText="1"/>
    </xf>
    <xf numFmtId="1" fontId="7" fillId="33" borderId="101" xfId="0" applyNumberFormat="1" applyFont="1" applyFill="1" applyBorder="1" applyAlignment="1">
      <alignment horizontal="center" vertical="center" wrapText="1"/>
    </xf>
    <xf numFmtId="191" fontId="2" fillId="33" borderId="52" xfId="0" applyNumberFormat="1" applyFont="1" applyFill="1" applyBorder="1" applyAlignment="1" applyProtection="1">
      <alignment horizontal="center" vertical="center"/>
      <protection/>
    </xf>
    <xf numFmtId="192" fontId="2" fillId="33" borderId="53" xfId="0" applyNumberFormat="1" applyFont="1" applyFill="1" applyBorder="1" applyAlignment="1" applyProtection="1">
      <alignment horizontal="center" vertical="center"/>
      <protection/>
    </xf>
    <xf numFmtId="200" fontId="7" fillId="33" borderId="14" xfId="0" applyNumberFormat="1" applyFont="1" applyFill="1" applyBorder="1" applyAlignment="1" applyProtection="1">
      <alignment horizontal="center" vertical="center"/>
      <protection/>
    </xf>
    <xf numFmtId="200" fontId="2" fillId="33" borderId="39" xfId="0" applyNumberFormat="1" applyFont="1" applyFill="1" applyBorder="1" applyAlignment="1" applyProtection="1">
      <alignment horizontal="center" vertical="center"/>
      <protection/>
    </xf>
    <xf numFmtId="200" fontId="7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192" fontId="2" fillId="33" borderId="40" xfId="0" applyNumberFormat="1" applyFont="1" applyFill="1" applyBorder="1" applyAlignment="1" applyProtection="1">
      <alignment horizontal="center" vertical="center"/>
      <protection/>
    </xf>
    <xf numFmtId="0" fontId="18" fillId="33" borderId="31" xfId="0" applyFont="1" applyFill="1" applyBorder="1" applyAlignment="1">
      <alignment horizontal="center" wrapText="1"/>
    </xf>
    <xf numFmtId="0" fontId="18" fillId="33" borderId="32" xfId="0" applyFont="1" applyFill="1" applyBorder="1" applyAlignment="1">
      <alignment horizontal="center" wrapText="1"/>
    </xf>
    <xf numFmtId="0" fontId="18" fillId="33" borderId="42" xfId="0" applyFont="1" applyFill="1" applyBorder="1" applyAlignment="1">
      <alignment horizontal="center" wrapText="1"/>
    </xf>
    <xf numFmtId="0" fontId="28" fillId="33" borderId="32" xfId="0" applyFont="1" applyFill="1" applyBorder="1" applyAlignment="1">
      <alignment horizontal="center" wrapText="1"/>
    </xf>
    <xf numFmtId="0" fontId="28" fillId="33" borderId="42" xfId="0" applyFont="1" applyFill="1" applyBorder="1" applyAlignment="1">
      <alignment horizontal="center" wrapText="1"/>
    </xf>
    <xf numFmtId="0" fontId="28" fillId="33" borderId="95" xfId="0" applyFont="1" applyFill="1" applyBorder="1" applyAlignment="1">
      <alignment horizontal="center" wrapText="1"/>
    </xf>
    <xf numFmtId="0" fontId="28" fillId="33" borderId="58" xfId="0" applyFont="1" applyFill="1" applyBorder="1" applyAlignment="1">
      <alignment horizontal="center" wrapText="1"/>
    </xf>
    <xf numFmtId="0" fontId="28" fillId="33" borderId="31" xfId="0" applyFont="1" applyFill="1" applyBorder="1" applyAlignment="1">
      <alignment horizontal="center" wrapText="1"/>
    </xf>
    <xf numFmtId="0" fontId="18" fillId="33" borderId="46" xfId="0" applyFont="1" applyFill="1" applyBorder="1" applyAlignment="1">
      <alignment horizontal="center" wrapText="1"/>
    </xf>
    <xf numFmtId="0" fontId="18" fillId="33" borderId="44" xfId="0" applyFont="1" applyFill="1" applyBorder="1" applyAlignment="1">
      <alignment horizontal="center" wrapText="1"/>
    </xf>
    <xf numFmtId="0" fontId="18" fillId="33" borderId="45" xfId="0" applyFont="1" applyFill="1" applyBorder="1" applyAlignment="1">
      <alignment horizontal="center" wrapText="1"/>
    </xf>
    <xf numFmtId="0" fontId="18" fillId="33" borderId="56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center" wrapText="1"/>
    </xf>
    <xf numFmtId="0" fontId="18" fillId="33" borderId="26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192" fontId="2" fillId="33" borderId="51" xfId="0" applyNumberFormat="1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wrapText="1"/>
    </xf>
    <xf numFmtId="49" fontId="7" fillId="33" borderId="102" xfId="0" applyNumberFormat="1" applyFont="1" applyFill="1" applyBorder="1" applyAlignment="1">
      <alignment horizontal="right" vertical="center" wrapText="1"/>
    </xf>
    <xf numFmtId="0" fontId="25" fillId="33" borderId="54" xfId="0" applyFont="1" applyFill="1" applyBorder="1" applyAlignment="1">
      <alignment horizontal="center" wrapText="1"/>
    </xf>
    <xf numFmtId="1" fontId="28" fillId="33" borderId="54" xfId="0" applyNumberFormat="1" applyFont="1" applyFill="1" applyBorder="1" applyAlignment="1">
      <alignment horizontal="center" wrapText="1"/>
    </xf>
    <xf numFmtId="192" fontId="32" fillId="33" borderId="54" xfId="0" applyNumberFormat="1" applyFont="1" applyFill="1" applyBorder="1" applyAlignment="1">
      <alignment horizontal="center" wrapText="1"/>
    </xf>
    <xf numFmtId="192" fontId="16" fillId="33" borderId="54" xfId="0" applyNumberFormat="1" applyFont="1" applyFill="1" applyBorder="1" applyAlignment="1">
      <alignment horizontal="center" wrapText="1"/>
    </xf>
    <xf numFmtId="190" fontId="2" fillId="33" borderId="103" xfId="0" applyNumberFormat="1" applyFont="1" applyFill="1" applyBorder="1" applyAlignment="1" applyProtection="1">
      <alignment vertical="center"/>
      <protection/>
    </xf>
    <xf numFmtId="49" fontId="2" fillId="33" borderId="22" xfId="0" applyNumberFormat="1" applyFont="1" applyFill="1" applyBorder="1" applyAlignment="1">
      <alignment horizontal="left" vertical="center" wrapText="1"/>
    </xf>
    <xf numFmtId="0" fontId="2" fillId="33" borderId="104" xfId="0" applyNumberFormat="1" applyFont="1" applyFill="1" applyBorder="1" applyAlignment="1">
      <alignment horizontal="left" vertical="center" wrapText="1"/>
    </xf>
    <xf numFmtId="0" fontId="2" fillId="33" borderId="86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10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49" fontId="2" fillId="33" borderId="88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7" fillId="0" borderId="88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49" fontId="2" fillId="0" borderId="90" xfId="0" applyNumberFormat="1" applyFont="1" applyFill="1" applyBorder="1" applyAlignment="1">
      <alignment horizontal="right" vertical="center" wrapText="1"/>
    </xf>
    <xf numFmtId="49" fontId="7" fillId="0" borderId="90" xfId="0" applyNumberFormat="1" applyFont="1" applyFill="1" applyBorder="1" applyAlignment="1">
      <alignment horizontal="right" vertical="center" wrapText="1"/>
    </xf>
    <xf numFmtId="192" fontId="2" fillId="33" borderId="6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49" fontId="7" fillId="33" borderId="40" xfId="0" applyNumberFormat="1" applyFont="1" applyFill="1" applyBorder="1" applyAlignment="1">
      <alignment horizontal="right" vertical="center" wrapText="1"/>
    </xf>
    <xf numFmtId="192" fontId="2" fillId="33" borderId="102" xfId="0" applyNumberFormat="1" applyFont="1" applyFill="1" applyBorder="1" applyAlignment="1">
      <alignment horizontal="center" wrapText="1"/>
    </xf>
    <xf numFmtId="1" fontId="2" fillId="33" borderId="31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49" fontId="2" fillId="33" borderId="11" xfId="0" applyNumberFormat="1" applyFont="1" applyFill="1" applyBorder="1" applyAlignment="1">
      <alignment horizontal="right" vertical="center" wrapText="1"/>
    </xf>
    <xf numFmtId="192" fontId="16" fillId="33" borderId="35" xfId="0" applyNumberFormat="1" applyFont="1" applyFill="1" applyBorder="1" applyAlignment="1">
      <alignment horizontal="center" wrapText="1"/>
    </xf>
    <xf numFmtId="192" fontId="7" fillId="33" borderId="35" xfId="0" applyNumberFormat="1" applyFont="1" applyFill="1" applyBorder="1" applyAlignment="1">
      <alignment horizontal="center" wrapText="1"/>
    </xf>
    <xf numFmtId="1" fontId="7" fillId="33" borderId="95" xfId="0" applyNumberFormat="1" applyFont="1" applyFill="1" applyBorder="1" applyAlignment="1">
      <alignment horizontal="center" wrapText="1"/>
    </xf>
    <xf numFmtId="1" fontId="7" fillId="33" borderId="32" xfId="0" applyNumberFormat="1" applyFont="1" applyFill="1" applyBorder="1" applyAlignment="1">
      <alignment horizontal="center" wrapText="1"/>
    </xf>
    <xf numFmtId="1" fontId="7" fillId="33" borderId="42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 applyProtection="1">
      <alignment horizontal="right" vertical="center" wrapText="1"/>
      <protection locked="0"/>
    </xf>
    <xf numFmtId="193" fontId="2" fillId="33" borderId="41" xfId="0" applyNumberFormat="1" applyFont="1" applyFill="1" applyBorder="1" applyAlignment="1" applyProtection="1">
      <alignment horizontal="center" vertical="center"/>
      <protection/>
    </xf>
    <xf numFmtId="1" fontId="16" fillId="33" borderId="35" xfId="0" applyNumberFormat="1" applyFont="1" applyFill="1" applyBorder="1" applyAlignment="1">
      <alignment horizontal="center" wrapText="1"/>
    </xf>
    <xf numFmtId="49" fontId="2" fillId="33" borderId="104" xfId="0" applyNumberFormat="1" applyFont="1" applyFill="1" applyBorder="1" applyAlignment="1">
      <alignment horizontal="left" vertical="top" wrapText="1"/>
    </xf>
    <xf numFmtId="49" fontId="2" fillId="33" borderId="18" xfId="0" applyNumberFormat="1" applyFont="1" applyFill="1" applyBorder="1" applyAlignment="1">
      <alignment horizontal="right" vertical="center" wrapText="1"/>
    </xf>
    <xf numFmtId="49" fontId="7" fillId="33" borderId="104" xfId="0" applyNumberFormat="1" applyFont="1" applyFill="1" applyBorder="1" applyAlignment="1">
      <alignment horizontal="right" vertical="center" wrapText="1"/>
    </xf>
    <xf numFmtId="49" fontId="2" fillId="33" borderId="57" xfId="0" applyNumberFormat="1" applyFont="1" applyFill="1" applyBorder="1" applyAlignment="1">
      <alignment horizontal="right" vertical="center" wrapText="1"/>
    </xf>
    <xf numFmtId="49" fontId="2" fillId="33" borderId="88" xfId="0" applyNumberFormat="1" applyFont="1" applyFill="1" applyBorder="1" applyAlignment="1">
      <alignment horizontal="right" vertical="center" wrapText="1"/>
    </xf>
    <xf numFmtId="49" fontId="7" fillId="33" borderId="96" xfId="0" applyNumberFormat="1" applyFont="1" applyFill="1" applyBorder="1" applyAlignment="1">
      <alignment horizontal="right" vertical="center" wrapText="1"/>
    </xf>
    <xf numFmtId="49" fontId="2" fillId="33" borderId="106" xfId="0" applyNumberFormat="1" applyFont="1" applyFill="1" applyBorder="1" applyAlignment="1">
      <alignment horizontal="right" vertical="center" wrapText="1"/>
    </xf>
    <xf numFmtId="190" fontId="2" fillId="32" borderId="103" xfId="0" applyNumberFormat="1" applyFont="1" applyFill="1" applyBorder="1" applyAlignment="1" applyProtection="1">
      <alignment vertical="center"/>
      <protection/>
    </xf>
    <xf numFmtId="0" fontId="7" fillId="33" borderId="102" xfId="0" applyFont="1" applyFill="1" applyBorder="1" applyAlignment="1">
      <alignment horizontal="center" vertical="center" wrapText="1"/>
    </xf>
    <xf numFmtId="0" fontId="7" fillId="34" borderId="94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191" fontId="10" fillId="34" borderId="58" xfId="0" applyNumberFormat="1" applyFont="1" applyFill="1" applyBorder="1" applyAlignment="1" applyProtection="1">
      <alignment horizontal="center" vertical="center"/>
      <protection/>
    </xf>
    <xf numFmtId="193" fontId="7" fillId="34" borderId="35" xfId="0" applyNumberFormat="1" applyFont="1" applyFill="1" applyBorder="1" applyAlignment="1" applyProtection="1">
      <alignment horizontal="center" vertical="center"/>
      <protection/>
    </xf>
    <xf numFmtId="191" fontId="7" fillId="34" borderId="35" xfId="0" applyNumberFormat="1" applyFont="1" applyFill="1" applyBorder="1" applyAlignment="1" applyProtection="1">
      <alignment horizontal="center" vertical="center"/>
      <protection/>
    </xf>
    <xf numFmtId="2" fontId="7" fillId="34" borderId="35" xfId="0" applyNumberFormat="1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/>
    </xf>
    <xf numFmtId="0" fontId="16" fillId="34" borderId="102" xfId="0" applyFont="1" applyFill="1" applyBorder="1" applyAlignment="1">
      <alignment horizontal="center" vertical="center"/>
    </xf>
    <xf numFmtId="198" fontId="7" fillId="34" borderId="35" xfId="0" applyNumberFormat="1" applyFont="1" applyFill="1" applyBorder="1" applyAlignment="1" applyProtection="1">
      <alignment horizontal="center" vertical="center"/>
      <protection/>
    </xf>
    <xf numFmtId="193" fontId="7" fillId="34" borderId="101" xfId="0" applyNumberFormat="1" applyFont="1" applyFill="1" applyBorder="1" applyAlignment="1" applyProtection="1">
      <alignment horizontal="center" vertical="center"/>
      <protection/>
    </xf>
    <xf numFmtId="196" fontId="7" fillId="34" borderId="35" xfId="0" applyNumberFormat="1" applyFont="1" applyFill="1" applyBorder="1" applyAlignment="1">
      <alignment horizontal="center" vertical="center" wrapText="1"/>
    </xf>
    <xf numFmtId="1" fontId="7" fillId="34" borderId="35" xfId="0" applyNumberFormat="1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101" xfId="0" applyFont="1" applyFill="1" applyBorder="1" applyAlignment="1">
      <alignment horizontal="center" vertical="center" wrapText="1"/>
    </xf>
    <xf numFmtId="1" fontId="7" fillId="34" borderId="35" xfId="0" applyNumberFormat="1" applyFont="1" applyFill="1" applyBorder="1" applyAlignment="1" applyProtection="1">
      <alignment horizontal="center" vertical="center"/>
      <protection/>
    </xf>
    <xf numFmtId="2" fontId="7" fillId="34" borderId="41" xfId="0" applyNumberFormat="1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vertical="center"/>
    </xf>
    <xf numFmtId="0" fontId="14" fillId="34" borderId="101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191" fontId="10" fillId="34" borderId="107" xfId="0" applyNumberFormat="1" applyFont="1" applyFill="1" applyBorder="1" applyAlignment="1" applyProtection="1">
      <alignment horizontal="center" vertical="center"/>
      <protection/>
    </xf>
    <xf numFmtId="193" fontId="7" fillId="34" borderId="108" xfId="0" applyNumberFormat="1" applyFont="1" applyFill="1" applyBorder="1" applyAlignment="1" applyProtection="1">
      <alignment horizontal="center" vertical="center"/>
      <protection/>
    </xf>
    <xf numFmtId="1" fontId="7" fillId="34" borderId="108" xfId="0" applyNumberFormat="1" applyFont="1" applyFill="1" applyBorder="1" applyAlignment="1" applyProtection="1">
      <alignment horizontal="center" vertical="center"/>
      <protection/>
    </xf>
    <xf numFmtId="193" fontId="2" fillId="34" borderId="35" xfId="0" applyNumberFormat="1" applyFont="1" applyFill="1" applyBorder="1" applyAlignment="1" applyProtection="1">
      <alignment horizontal="center" vertical="center"/>
      <protection/>
    </xf>
    <xf numFmtId="198" fontId="2" fillId="34" borderId="35" xfId="0" applyNumberFormat="1" applyFont="1" applyFill="1" applyBorder="1" applyAlignment="1" applyProtection="1">
      <alignment horizontal="center" vertical="center"/>
      <protection/>
    </xf>
    <xf numFmtId="1" fontId="2" fillId="34" borderId="35" xfId="0" applyNumberFormat="1" applyFont="1" applyFill="1" applyBorder="1" applyAlignment="1" applyProtection="1">
      <alignment horizontal="center" vertical="center"/>
      <protection/>
    </xf>
    <xf numFmtId="1" fontId="7" fillId="34" borderId="101" xfId="0" applyNumberFormat="1" applyFont="1" applyFill="1" applyBorder="1" applyAlignment="1" applyProtection="1">
      <alignment horizontal="center" vertical="center"/>
      <protection/>
    </xf>
    <xf numFmtId="1" fontId="7" fillId="34" borderId="101" xfId="0" applyNumberFormat="1" applyFont="1" applyFill="1" applyBorder="1" applyAlignment="1">
      <alignment horizontal="center" vertical="center" wrapText="1"/>
    </xf>
    <xf numFmtId="1" fontId="7" fillId="34" borderId="102" xfId="0" applyNumberFormat="1" applyFont="1" applyFill="1" applyBorder="1" applyAlignment="1">
      <alignment horizontal="center" vertical="center" wrapText="1"/>
    </xf>
    <xf numFmtId="1" fontId="7" fillId="34" borderId="55" xfId="0" applyNumberFormat="1" applyFont="1" applyFill="1" applyBorder="1" applyAlignment="1" applyProtection="1">
      <alignment horizontal="center" vertical="center"/>
      <protection/>
    </xf>
    <xf numFmtId="0" fontId="0" fillId="34" borderId="95" xfId="0" applyFill="1" applyBorder="1" applyAlignment="1">
      <alignment horizontal="right" vertical="center" wrapText="1"/>
    </xf>
    <xf numFmtId="0" fontId="0" fillId="34" borderId="31" xfId="0" applyFill="1" applyBorder="1" applyAlignment="1">
      <alignment horizontal="right" vertical="center" wrapText="1"/>
    </xf>
    <xf numFmtId="0" fontId="2" fillId="34" borderId="95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191" fontId="76" fillId="34" borderId="35" xfId="0" applyNumberFormat="1" applyFont="1" applyFill="1" applyBorder="1" applyAlignment="1" applyProtection="1">
      <alignment horizontal="center" vertical="center"/>
      <protection/>
    </xf>
    <xf numFmtId="1" fontId="16" fillId="34" borderId="35" xfId="0" applyNumberFormat="1" applyFont="1" applyFill="1" applyBorder="1" applyAlignment="1">
      <alignment horizontal="center" vertical="center"/>
    </xf>
    <xf numFmtId="49" fontId="2" fillId="33" borderId="102" xfId="0" applyNumberFormat="1" applyFont="1" applyFill="1" applyBorder="1" applyAlignment="1">
      <alignment horizontal="left" vertical="center" wrapText="1"/>
    </xf>
    <xf numFmtId="49" fontId="2" fillId="33" borderId="102" xfId="0" applyNumberFormat="1" applyFont="1" applyFill="1" applyBorder="1" applyAlignment="1">
      <alignment vertical="center" wrapText="1"/>
    </xf>
    <xf numFmtId="49" fontId="2" fillId="33" borderId="102" xfId="0" applyNumberFormat="1" applyFont="1" applyFill="1" applyBorder="1" applyAlignment="1">
      <alignment horizontal="center" vertical="center"/>
    </xf>
    <xf numFmtId="0" fontId="2" fillId="33" borderId="102" xfId="0" applyNumberFormat="1" applyFont="1" applyFill="1" applyBorder="1" applyAlignment="1" applyProtection="1">
      <alignment horizontal="center" vertical="center"/>
      <protection/>
    </xf>
    <xf numFmtId="192" fontId="7" fillId="33" borderId="102" xfId="0" applyNumberFormat="1" applyFont="1" applyFill="1" applyBorder="1" applyAlignment="1" applyProtection="1">
      <alignment horizontal="center" vertical="center"/>
      <protection/>
    </xf>
    <xf numFmtId="0" fontId="2" fillId="33" borderId="102" xfId="0" applyFont="1" applyFill="1" applyBorder="1" applyAlignment="1">
      <alignment horizontal="center" vertical="center"/>
    </xf>
    <xf numFmtId="1" fontId="2" fillId="33" borderId="102" xfId="0" applyNumberFormat="1" applyFont="1" applyFill="1" applyBorder="1" applyAlignment="1">
      <alignment horizontal="center" vertical="center" wrapText="1"/>
    </xf>
    <xf numFmtId="1" fontId="2" fillId="33" borderId="101" xfId="0" applyNumberFormat="1" applyFont="1" applyFill="1" applyBorder="1" applyAlignment="1">
      <alignment horizontal="center" vertical="center" wrapText="1"/>
    </xf>
    <xf numFmtId="49" fontId="2" fillId="35" borderId="57" xfId="0" applyNumberFormat="1" applyFont="1" applyFill="1" applyBorder="1" applyAlignment="1">
      <alignment horizontal="left" vertical="center" wrapText="1"/>
    </xf>
    <xf numFmtId="49" fontId="2" fillId="35" borderId="57" xfId="0" applyNumberFormat="1" applyFont="1" applyFill="1" applyBorder="1" applyAlignment="1">
      <alignment horizontal="right" vertical="center" wrapText="1"/>
    </xf>
    <xf numFmtId="49" fontId="7" fillId="35" borderId="57" xfId="0" applyNumberFormat="1" applyFont="1" applyFill="1" applyBorder="1" applyAlignment="1">
      <alignment horizontal="right" vertical="center" wrapText="1"/>
    </xf>
    <xf numFmtId="192" fontId="2" fillId="33" borderId="51" xfId="0" applyNumberFormat="1" applyFont="1" applyFill="1" applyBorder="1" applyAlignment="1" applyProtection="1">
      <alignment horizontal="center" vertical="center"/>
      <protection/>
    </xf>
    <xf numFmtId="192" fontId="2" fillId="33" borderId="93" xfId="0" applyNumberFormat="1" applyFont="1" applyFill="1" applyBorder="1" applyAlignment="1" applyProtection="1">
      <alignment horizontal="center" vertical="center"/>
      <protection locked="0"/>
    </xf>
    <xf numFmtId="192" fontId="2" fillId="33" borderId="12" xfId="0" applyNumberFormat="1" applyFont="1" applyFill="1" applyBorder="1" applyAlignment="1">
      <alignment horizontal="center" vertical="center" wrapText="1"/>
    </xf>
    <xf numFmtId="49" fontId="77" fillId="35" borderId="57" xfId="0" applyNumberFormat="1" applyFont="1" applyFill="1" applyBorder="1" applyAlignment="1">
      <alignment horizontal="left" vertical="center" wrapText="1"/>
    </xf>
    <xf numFmtId="49" fontId="77" fillId="35" borderId="57" xfId="0" applyNumberFormat="1" applyFont="1" applyFill="1" applyBorder="1" applyAlignment="1">
      <alignment horizontal="right" vertical="center" wrapText="1"/>
    </xf>
    <xf numFmtId="49" fontId="78" fillId="35" borderId="57" xfId="0" applyNumberFormat="1" applyFont="1" applyFill="1" applyBorder="1" applyAlignment="1">
      <alignment horizontal="right" vertical="center" wrapText="1"/>
    </xf>
    <xf numFmtId="49" fontId="2" fillId="35" borderId="57" xfId="0" applyNumberFormat="1" applyFont="1" applyFill="1" applyBorder="1" applyAlignment="1">
      <alignment vertical="center" wrapText="1"/>
    </xf>
    <xf numFmtId="0" fontId="2" fillId="35" borderId="57" xfId="0" applyFont="1" applyFill="1" applyBorder="1" applyAlignment="1">
      <alignment horizontal="left" vertical="center" wrapText="1"/>
    </xf>
    <xf numFmtId="0" fontId="7" fillId="35" borderId="57" xfId="0" applyFont="1" applyFill="1" applyBorder="1" applyAlignment="1">
      <alignment horizontal="right" vertical="center" wrapText="1"/>
    </xf>
    <xf numFmtId="49" fontId="2" fillId="35" borderId="99" xfId="0" applyNumberFormat="1" applyFont="1" applyFill="1" applyBorder="1" applyAlignment="1">
      <alignment horizontal="left" vertical="center" wrapText="1"/>
    </xf>
    <xf numFmtId="196" fontId="7" fillId="33" borderId="11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>
      <alignment horizontal="center" wrapText="1"/>
    </xf>
    <xf numFmtId="1" fontId="7" fillId="33" borderId="101" xfId="0" applyNumberFormat="1" applyFont="1" applyFill="1" applyBorder="1" applyAlignment="1">
      <alignment horizontal="center" wrapText="1"/>
    </xf>
    <xf numFmtId="1" fontId="7" fillId="33" borderId="35" xfId="0" applyNumberFormat="1" applyFont="1" applyFill="1" applyBorder="1" applyAlignment="1">
      <alignment horizontal="center" wrapText="1"/>
    </xf>
    <xf numFmtId="1" fontId="7" fillId="33" borderId="60" xfId="0" applyNumberFormat="1" applyFont="1" applyFill="1" applyBorder="1" applyAlignment="1">
      <alignment horizontal="center" vertical="center" wrapText="1"/>
    </xf>
    <xf numFmtId="193" fontId="7" fillId="33" borderId="54" xfId="0" applyNumberFormat="1" applyFont="1" applyFill="1" applyBorder="1" applyAlignment="1" applyProtection="1">
      <alignment horizontal="center" vertical="center"/>
      <protection/>
    </xf>
    <xf numFmtId="193" fontId="7" fillId="33" borderId="44" xfId="0" applyNumberFormat="1" applyFont="1" applyFill="1" applyBorder="1" applyAlignment="1" applyProtection="1">
      <alignment horizontal="center" vertical="center"/>
      <protection/>
    </xf>
    <xf numFmtId="193" fontId="7" fillId="33" borderId="45" xfId="0" applyNumberFormat="1" applyFont="1" applyFill="1" applyBorder="1" applyAlignment="1" applyProtection="1">
      <alignment horizontal="center" vertical="center"/>
      <protection/>
    </xf>
    <xf numFmtId="191" fontId="7" fillId="33" borderId="42" xfId="0" applyNumberFormat="1" applyFont="1" applyFill="1" applyBorder="1" applyAlignment="1" applyProtection="1">
      <alignment horizontal="center" vertical="center"/>
      <protection/>
    </xf>
    <xf numFmtId="1" fontId="7" fillId="33" borderId="102" xfId="0" applyNumberFormat="1" applyFont="1" applyFill="1" applyBorder="1" applyAlignment="1">
      <alignment horizontal="center" wrapText="1"/>
    </xf>
    <xf numFmtId="1" fontId="7" fillId="33" borderId="35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79" fillId="33" borderId="35" xfId="0" applyNumberFormat="1" applyFont="1" applyFill="1" applyBorder="1" applyAlignment="1">
      <alignment horizontal="center" wrapText="1"/>
    </xf>
    <xf numFmtId="49" fontId="80" fillId="33" borderId="102" xfId="0" applyNumberFormat="1" applyFont="1" applyFill="1" applyBorder="1" applyAlignment="1">
      <alignment horizontal="center" wrapText="1"/>
    </xf>
    <xf numFmtId="49" fontId="80" fillId="33" borderId="35" xfId="0" applyNumberFormat="1" applyFont="1" applyFill="1" applyBorder="1" applyAlignment="1">
      <alignment horizontal="center" wrapText="1"/>
    </xf>
    <xf numFmtId="49" fontId="80" fillId="33" borderId="41" xfId="0" applyNumberFormat="1" applyFont="1" applyFill="1" applyBorder="1" applyAlignment="1">
      <alignment horizontal="center" wrapText="1"/>
    </xf>
    <xf numFmtId="49" fontId="80" fillId="33" borderId="101" xfId="0" applyNumberFormat="1" applyFont="1" applyFill="1" applyBorder="1" applyAlignment="1">
      <alignment horizontal="center" wrapText="1"/>
    </xf>
    <xf numFmtId="191" fontId="7" fillId="33" borderId="102" xfId="0" applyNumberFormat="1" applyFont="1" applyFill="1" applyBorder="1" applyAlignment="1" applyProtection="1">
      <alignment horizontal="center" vertical="center"/>
      <protection/>
    </xf>
    <xf numFmtId="192" fontId="7" fillId="0" borderId="10" xfId="57" applyNumberFormat="1" applyFont="1" applyFill="1" applyBorder="1" applyAlignment="1">
      <alignment horizontal="center" vertical="center" wrapText="1"/>
      <protection/>
    </xf>
    <xf numFmtId="190" fontId="2" fillId="0" borderId="10" xfId="57" applyNumberFormat="1" applyFont="1" applyFill="1" applyBorder="1" applyAlignment="1" applyProtection="1">
      <alignment vertical="center"/>
      <protection/>
    </xf>
    <xf numFmtId="196" fontId="7" fillId="0" borderId="10" xfId="57" applyNumberFormat="1" applyFont="1" applyFill="1" applyBorder="1" applyAlignment="1" applyProtection="1">
      <alignment vertical="center"/>
      <protection/>
    </xf>
    <xf numFmtId="190" fontId="1" fillId="32" borderId="0" xfId="0" applyNumberFormat="1" applyFont="1" applyFill="1" applyBorder="1" applyAlignment="1" applyProtection="1">
      <alignment vertical="center"/>
      <protection/>
    </xf>
    <xf numFmtId="191" fontId="10" fillId="34" borderId="42" xfId="0" applyNumberFormat="1" applyFont="1" applyFill="1" applyBorder="1" applyAlignment="1" applyProtection="1">
      <alignment horizontal="center" vertical="center"/>
      <protection/>
    </xf>
    <xf numFmtId="193" fontId="78" fillId="34" borderId="108" xfId="0" applyNumberFormat="1" applyFont="1" applyFill="1" applyBorder="1" applyAlignment="1" applyProtection="1">
      <alignment horizontal="center" vertical="center"/>
      <protection/>
    </xf>
    <xf numFmtId="191" fontId="78" fillId="34" borderId="108" xfId="0" applyNumberFormat="1" applyFont="1" applyFill="1" applyBorder="1" applyAlignment="1" applyProtection="1">
      <alignment horizontal="center" vertical="center"/>
      <protection/>
    </xf>
    <xf numFmtId="193" fontId="78" fillId="34" borderId="35" xfId="0" applyNumberFormat="1" applyFont="1" applyFill="1" applyBorder="1" applyAlignment="1" applyProtection="1">
      <alignment horizontal="center" vertical="center"/>
      <protection/>
    </xf>
    <xf numFmtId="193" fontId="78" fillId="34" borderId="101" xfId="0" applyNumberFormat="1" applyFont="1" applyFill="1" applyBorder="1" applyAlignment="1" applyProtection="1">
      <alignment horizontal="center" vertical="center"/>
      <protection/>
    </xf>
    <xf numFmtId="1" fontId="78" fillId="34" borderId="108" xfId="0" applyNumberFormat="1" applyFont="1" applyFill="1" applyBorder="1" applyAlignment="1">
      <alignment horizontal="center" vertical="center" wrapText="1"/>
    </xf>
    <xf numFmtId="0" fontId="78" fillId="34" borderId="35" xfId="0" applyFont="1" applyFill="1" applyBorder="1" applyAlignment="1">
      <alignment horizontal="center" vertical="center" wrapText="1"/>
    </xf>
    <xf numFmtId="0" fontId="78" fillId="34" borderId="101" xfId="0" applyFont="1" applyFill="1" applyBorder="1" applyAlignment="1">
      <alignment horizontal="center" vertical="center" wrapText="1"/>
    </xf>
    <xf numFmtId="2" fontId="78" fillId="34" borderId="35" xfId="0" applyNumberFormat="1" applyFont="1" applyFill="1" applyBorder="1" applyAlignment="1">
      <alignment horizontal="center" vertical="center" wrapText="1"/>
    </xf>
    <xf numFmtId="0" fontId="81" fillId="34" borderId="35" xfId="0" applyFont="1" applyFill="1" applyBorder="1" applyAlignment="1">
      <alignment horizontal="center" vertical="center"/>
    </xf>
    <xf numFmtId="0" fontId="81" fillId="34" borderId="102" xfId="0" applyFont="1" applyFill="1" applyBorder="1" applyAlignment="1">
      <alignment horizontal="center" vertical="center"/>
    </xf>
    <xf numFmtId="191" fontId="78" fillId="34" borderId="35" xfId="0" applyNumberFormat="1" applyFont="1" applyFill="1" applyBorder="1" applyAlignment="1" applyProtection="1">
      <alignment horizontal="center" vertical="center"/>
      <protection/>
    </xf>
    <xf numFmtId="196" fontId="78" fillId="34" borderId="35" xfId="0" applyNumberFormat="1" applyFont="1" applyFill="1" applyBorder="1" applyAlignment="1">
      <alignment horizontal="center" vertical="center" wrapText="1"/>
    </xf>
    <xf numFmtId="198" fontId="78" fillId="34" borderId="35" xfId="0" applyNumberFormat="1" applyFont="1" applyFill="1" applyBorder="1" applyAlignment="1">
      <alignment horizontal="center" vertical="center" wrapText="1"/>
    </xf>
    <xf numFmtId="1" fontId="78" fillId="34" borderId="35" xfId="0" applyNumberFormat="1" applyFont="1" applyFill="1" applyBorder="1" applyAlignment="1">
      <alignment horizontal="center" vertical="center" wrapText="1"/>
    </xf>
    <xf numFmtId="1" fontId="78" fillId="34" borderId="102" xfId="0" applyNumberFormat="1" applyFont="1" applyFill="1" applyBorder="1" applyAlignment="1">
      <alignment horizontal="center" vertical="center" wrapText="1"/>
    </xf>
    <xf numFmtId="2" fontId="78" fillId="34" borderId="41" xfId="0" applyNumberFormat="1" applyFont="1" applyFill="1" applyBorder="1" applyAlignment="1">
      <alignment horizontal="center" vertical="center" wrapText="1"/>
    </xf>
    <xf numFmtId="0" fontId="82" fillId="34" borderId="35" xfId="0" applyFont="1" applyFill="1" applyBorder="1" applyAlignment="1">
      <alignment vertical="center"/>
    </xf>
    <xf numFmtId="0" fontId="82" fillId="34" borderId="101" xfId="0" applyFont="1" applyFill="1" applyBorder="1" applyAlignment="1">
      <alignment horizontal="center" vertical="center"/>
    </xf>
    <xf numFmtId="49" fontId="2" fillId="35" borderId="48" xfId="0" applyNumberFormat="1" applyFont="1" applyFill="1" applyBorder="1" applyAlignment="1" applyProtection="1">
      <alignment horizontal="left" vertical="center"/>
      <protection locked="0"/>
    </xf>
    <xf numFmtId="49" fontId="2" fillId="35" borderId="93" xfId="58" applyNumberFormat="1" applyFont="1" applyFill="1" applyBorder="1" applyAlignment="1" applyProtection="1">
      <alignment horizontal="left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200" fontId="2" fillId="35" borderId="33" xfId="0" applyNumberFormat="1" applyFont="1" applyFill="1" applyBorder="1" applyAlignment="1" applyProtection="1">
      <alignment horizontal="center" vertical="center"/>
      <protection locked="0"/>
    </xf>
    <xf numFmtId="200" fontId="2" fillId="35" borderId="34" xfId="0" applyNumberFormat="1" applyFont="1" applyFill="1" applyBorder="1" applyAlignment="1" applyProtection="1">
      <alignment horizontal="center" vertical="center"/>
      <protection locked="0"/>
    </xf>
    <xf numFmtId="192" fontId="7" fillId="35" borderId="93" xfId="58" applyNumberFormat="1" applyFont="1" applyFill="1" applyBorder="1" applyAlignment="1" applyProtection="1">
      <alignment horizontal="center" vertical="center"/>
      <protection locked="0"/>
    </xf>
    <xf numFmtId="1" fontId="7" fillId="35" borderId="50" xfId="0" applyNumberFormat="1" applyFont="1" applyFill="1" applyBorder="1" applyAlignment="1" applyProtection="1">
      <alignment horizontal="center" vertical="center"/>
      <protection hidden="1"/>
    </xf>
    <xf numFmtId="1" fontId="7" fillId="35" borderId="33" xfId="0" applyNumberFormat="1" applyFont="1" applyFill="1" applyBorder="1" applyAlignment="1" applyProtection="1">
      <alignment horizontal="center" vertical="center"/>
      <protection hidden="1"/>
    </xf>
    <xf numFmtId="1" fontId="7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1" fontId="7" fillId="35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5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51" xfId="0" applyFont="1" applyFill="1" applyBorder="1" applyAlignment="1" applyProtection="1">
      <alignment horizontal="left" vertical="center" wrapText="1"/>
      <protection locked="0"/>
    </xf>
    <xf numFmtId="49" fontId="2" fillId="35" borderId="51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200" fontId="2" fillId="35" borderId="10" xfId="0" applyNumberFormat="1" applyFont="1" applyFill="1" applyBorder="1" applyAlignment="1" applyProtection="1">
      <alignment horizontal="center" vertical="center"/>
      <protection locked="0"/>
    </xf>
    <xf numFmtId="200" fontId="2" fillId="35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5" xfId="0" applyNumberFormat="1" applyFont="1" applyFill="1" applyBorder="1" applyAlignment="1" applyProtection="1">
      <alignment horizontal="center" vertical="center" wrapText="1"/>
      <protection hidden="1"/>
    </xf>
    <xf numFmtId="49" fontId="7" fillId="35" borderId="51" xfId="0" applyNumberFormat="1" applyFont="1" applyFill="1" applyBorder="1" applyAlignment="1">
      <alignment horizontal="right" vertical="center" wrapText="1"/>
    </xf>
    <xf numFmtId="192" fontId="7" fillId="35" borderId="51" xfId="58" applyNumberFormat="1" applyFont="1" applyFill="1" applyBorder="1" applyAlignment="1" applyProtection="1">
      <alignment horizontal="center" vertical="center"/>
      <protection locked="0"/>
    </xf>
    <xf numFmtId="1" fontId="7" fillId="35" borderId="16" xfId="0" applyNumberFormat="1" applyFont="1" applyFill="1" applyBorder="1" applyAlignment="1" applyProtection="1">
      <alignment horizontal="center" vertical="center"/>
      <protection hidden="1"/>
    </xf>
    <xf numFmtId="1" fontId="7" fillId="35" borderId="10" xfId="0" applyNumberFormat="1" applyFont="1" applyFill="1" applyBorder="1" applyAlignment="1" applyProtection="1">
      <alignment horizontal="center" vertical="center"/>
      <protection hidden="1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" fontId="7" fillId="35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51" xfId="58" applyNumberFormat="1" applyFont="1" applyFill="1" applyBorder="1" applyAlignment="1" applyProtection="1">
      <alignment vertical="center" wrapText="1"/>
      <protection locked="0"/>
    </xf>
    <xf numFmtId="1" fontId="7" fillId="35" borderId="16" xfId="58" applyNumberFormat="1" applyFont="1" applyFill="1" applyBorder="1" applyAlignment="1" applyProtection="1">
      <alignment horizontal="center" vertical="center"/>
      <protection locked="0"/>
    </xf>
    <xf numFmtId="200" fontId="2" fillId="35" borderId="10" xfId="0" applyNumberFormat="1" applyFont="1" applyFill="1" applyBorder="1" applyAlignment="1" applyProtection="1">
      <alignment horizontal="center" vertical="center"/>
      <protection hidden="1"/>
    </xf>
    <xf numFmtId="200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7" fillId="35" borderId="10" xfId="58" applyNumberFormat="1" applyFont="1" applyFill="1" applyBorder="1" applyAlignment="1" applyProtection="1">
      <alignment horizontal="center" vertical="center"/>
      <protection locked="0"/>
    </xf>
    <xf numFmtId="1" fontId="7" fillId="35" borderId="17" xfId="58" applyNumberFormat="1" applyFont="1" applyFill="1" applyBorder="1" applyAlignment="1" applyProtection="1">
      <alignment horizontal="center" vertical="center"/>
      <protection locked="0"/>
    </xf>
    <xf numFmtId="49" fontId="7" fillId="35" borderId="51" xfId="58" applyNumberFormat="1" applyFont="1" applyFill="1" applyBorder="1" applyAlignment="1" applyProtection="1">
      <alignment horizontal="right" vertical="center" wrapText="1"/>
      <protection locked="0"/>
    </xf>
    <xf numFmtId="192" fontId="2" fillId="35" borderId="51" xfId="58" applyNumberFormat="1" applyFont="1" applyFill="1" applyBorder="1" applyAlignment="1" applyProtection="1">
      <alignment horizontal="center" vertical="center"/>
      <protection locked="0"/>
    </xf>
    <xf numFmtId="1" fontId="2" fillId="35" borderId="16" xfId="0" applyNumberFormat="1" applyFont="1" applyFill="1" applyBorder="1" applyAlignment="1" applyProtection="1">
      <alignment horizontal="center" vertical="center"/>
      <protection hidden="1"/>
    </xf>
    <xf numFmtId="1" fontId="2" fillId="35" borderId="10" xfId="0" applyNumberFormat="1" applyFont="1" applyFill="1" applyBorder="1" applyAlignment="1" applyProtection="1">
      <alignment horizontal="center" vertical="center"/>
      <protection hidden="1"/>
    </xf>
    <xf numFmtId="1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51" xfId="0" applyNumberFormat="1" applyFont="1" applyFill="1" applyBorder="1" applyAlignment="1">
      <alignment vertical="center" wrapText="1"/>
    </xf>
    <xf numFmtId="192" fontId="7" fillId="35" borderId="51" xfId="0" applyNumberFormat="1" applyFont="1" applyFill="1" applyBorder="1" applyAlignment="1" applyProtection="1">
      <alignment horizontal="center" vertical="center"/>
      <protection locked="0"/>
    </xf>
    <xf numFmtId="1" fontId="7" fillId="35" borderId="16" xfId="0" applyNumberFormat="1" applyFont="1" applyFill="1" applyBorder="1" applyAlignment="1" applyProtection="1">
      <alignment horizontal="center" vertical="center"/>
      <protection locked="0"/>
    </xf>
    <xf numFmtId="49" fontId="2" fillId="35" borderId="51" xfId="0" applyNumberFormat="1" applyFont="1" applyFill="1" applyBorder="1" applyAlignment="1" applyProtection="1">
      <alignment horizontal="left" vertical="center" wrapText="1"/>
      <protection locked="0"/>
    </xf>
    <xf numFmtId="200" fontId="10" fillId="35" borderId="16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15" xfId="0" applyNumberFormat="1" applyFont="1" applyFill="1" applyBorder="1" applyAlignment="1" applyProtection="1">
      <alignment horizontal="center" vertical="center"/>
      <protection locked="0"/>
    </xf>
    <xf numFmtId="49" fontId="2" fillId="35" borderId="51" xfId="58" applyNumberFormat="1" applyFont="1" applyFill="1" applyBorder="1" applyAlignment="1" applyProtection="1">
      <alignment horizontal="left" vertical="center" wrapText="1"/>
      <protection locked="0"/>
    </xf>
    <xf numFmtId="49" fontId="2" fillId="35" borderId="51" xfId="58" applyNumberFormat="1" applyFont="1" applyFill="1" applyBorder="1" applyAlignment="1" applyProtection="1">
      <alignment horizontal="center" vertical="center" wrapText="1"/>
      <protection locked="0"/>
    </xf>
    <xf numFmtId="200" fontId="2" fillId="35" borderId="16" xfId="0" applyNumberFormat="1" applyFont="1" applyFill="1" applyBorder="1" applyAlignment="1" applyProtection="1">
      <alignment horizontal="center" vertical="center"/>
      <protection locked="0"/>
    </xf>
    <xf numFmtId="195" fontId="2" fillId="35" borderId="10" xfId="58" applyNumberFormat="1" applyFont="1" applyFill="1" applyBorder="1" applyAlignment="1" applyProtection="1">
      <alignment horizontal="center" vertical="center" wrapText="1"/>
      <protection hidden="1"/>
    </xf>
    <xf numFmtId="20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6" xfId="0" applyNumberFormat="1" applyFont="1" applyFill="1" applyBorder="1" applyAlignment="1" applyProtection="1">
      <alignment horizontal="center" vertical="center"/>
      <protection locked="0"/>
    </xf>
    <xf numFmtId="195" fontId="7" fillId="35" borderId="10" xfId="58" applyNumberFormat="1" applyFont="1" applyFill="1" applyBorder="1" applyAlignment="1" applyProtection="1">
      <alignment horizontal="center" vertical="center" wrapText="1"/>
      <protection hidden="1"/>
    </xf>
    <xf numFmtId="200" fontId="7" fillId="35" borderId="17" xfId="0" applyNumberFormat="1" applyFont="1" applyFill="1" applyBorder="1" applyAlignment="1" applyProtection="1">
      <alignment horizontal="center" vertical="center"/>
      <protection hidden="1"/>
    </xf>
    <xf numFmtId="49" fontId="2" fillId="35" borderId="51" xfId="0" applyNumberFormat="1" applyFont="1" applyFill="1" applyBorder="1" applyAlignment="1" applyProtection="1">
      <alignment horizontal="left" vertical="center"/>
      <protection locked="0"/>
    </xf>
    <xf numFmtId="0" fontId="2" fillId="35" borderId="15" xfId="0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 wrapText="1"/>
    </xf>
    <xf numFmtId="200" fontId="10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105" xfId="0" applyNumberFormat="1" applyFont="1" applyFill="1" applyBorder="1" applyAlignment="1">
      <alignment horizontal="right" vertical="center" wrapText="1"/>
    </xf>
    <xf numFmtId="0" fontId="2" fillId="35" borderId="86" xfId="0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200" fontId="2" fillId="35" borderId="22" xfId="0" applyNumberFormat="1" applyFont="1" applyFill="1" applyBorder="1" applyAlignment="1" applyProtection="1">
      <alignment horizontal="center" vertical="center"/>
      <protection locked="0"/>
    </xf>
    <xf numFmtId="200" fontId="2" fillId="35" borderId="23" xfId="0" applyNumberFormat="1" applyFont="1" applyFill="1" applyBorder="1" applyAlignment="1" applyProtection="1">
      <alignment horizontal="center" vertical="center"/>
      <protection locked="0"/>
    </xf>
    <xf numFmtId="192" fontId="7" fillId="35" borderId="105" xfId="58" applyNumberFormat="1" applyFont="1" applyFill="1" applyBorder="1" applyAlignment="1" applyProtection="1">
      <alignment horizontal="center" vertical="center"/>
      <protection locked="0"/>
    </xf>
    <xf numFmtId="1" fontId="7" fillId="35" borderId="86" xfId="0" applyNumberFormat="1" applyFont="1" applyFill="1" applyBorder="1" applyAlignment="1" applyProtection="1">
      <alignment horizontal="center" vertical="center"/>
      <protection hidden="1"/>
    </xf>
    <xf numFmtId="1" fontId="7" fillId="35" borderId="28" xfId="0" applyNumberFormat="1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locked="0"/>
    </xf>
    <xf numFmtId="1" fontId="7" fillId="35" borderId="5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8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77" fillId="35" borderId="13" xfId="0" applyNumberFormat="1" applyFont="1" applyFill="1" applyBorder="1" applyAlignment="1" applyProtection="1">
      <alignment horizontal="left" vertical="center"/>
      <protection/>
    </xf>
    <xf numFmtId="49" fontId="77" fillId="35" borderId="11" xfId="0" applyNumberFormat="1" applyFont="1" applyFill="1" applyBorder="1" applyAlignment="1" applyProtection="1">
      <alignment horizontal="left" vertical="center"/>
      <protection/>
    </xf>
    <xf numFmtId="49" fontId="77" fillId="35" borderId="11" xfId="0" applyNumberFormat="1" applyFont="1" applyFill="1" applyBorder="1" applyAlignment="1">
      <alignment horizontal="left" vertical="center" wrapText="1"/>
    </xf>
    <xf numFmtId="190" fontId="77" fillId="35" borderId="29" xfId="0" applyNumberFormat="1" applyFont="1" applyFill="1" applyBorder="1" applyAlignment="1" applyProtection="1">
      <alignment horizontal="left" vertical="center"/>
      <protection/>
    </xf>
    <xf numFmtId="190" fontId="77" fillId="33" borderId="11" xfId="0" applyNumberFormat="1" applyFont="1" applyFill="1" applyBorder="1" applyAlignment="1" applyProtection="1">
      <alignment vertical="center"/>
      <protection/>
    </xf>
    <xf numFmtId="49" fontId="77" fillId="33" borderId="29" xfId="0" applyNumberFormat="1" applyFont="1" applyFill="1" applyBorder="1" applyAlignment="1" applyProtection="1">
      <alignment vertical="center"/>
      <protection/>
    </xf>
    <xf numFmtId="49" fontId="77" fillId="33" borderId="88" xfId="0" applyNumberFormat="1" applyFont="1" applyFill="1" applyBorder="1" applyAlignment="1" applyProtection="1">
      <alignment vertical="center"/>
      <protection/>
    </xf>
    <xf numFmtId="49" fontId="77" fillId="33" borderId="104" xfId="0" applyNumberFormat="1" applyFont="1" applyFill="1" applyBorder="1" applyAlignment="1" applyProtection="1">
      <alignment vertical="center"/>
      <protection/>
    </xf>
    <xf numFmtId="193" fontId="77" fillId="34" borderId="35" xfId="0" applyNumberFormat="1" applyFont="1" applyFill="1" applyBorder="1" applyAlignment="1" applyProtection="1">
      <alignment horizontal="center" vertical="center"/>
      <protection/>
    </xf>
    <xf numFmtId="191" fontId="77" fillId="34" borderId="35" xfId="0" applyNumberFormat="1" applyFont="1" applyFill="1" applyBorder="1" applyAlignment="1" applyProtection="1">
      <alignment horizontal="center" vertical="center"/>
      <protection/>
    </xf>
    <xf numFmtId="198" fontId="77" fillId="34" borderId="35" xfId="0" applyNumberFormat="1" applyFont="1" applyFill="1" applyBorder="1" applyAlignment="1" applyProtection="1">
      <alignment horizontal="center" vertical="center"/>
      <protection/>
    </xf>
    <xf numFmtId="192" fontId="2" fillId="35" borderId="51" xfId="0" applyNumberFormat="1" applyFont="1" applyFill="1" applyBorder="1" applyAlignment="1" applyProtection="1">
      <alignment horizontal="center" vertical="center"/>
      <protection locked="0"/>
    </xf>
    <xf numFmtId="1" fontId="2" fillId="35" borderId="16" xfId="58" applyNumberFormat="1" applyFont="1" applyFill="1" applyBorder="1" applyAlignment="1" applyProtection="1">
      <alignment horizontal="center" vertical="center"/>
      <protection hidden="1"/>
    </xf>
    <xf numFmtId="0" fontId="83" fillId="33" borderId="110" xfId="0" applyFont="1" applyFill="1" applyBorder="1" applyAlignment="1">
      <alignment horizontal="center" vertical="center" wrapText="1"/>
    </xf>
    <xf numFmtId="191" fontId="7" fillId="33" borderId="101" xfId="0" applyNumberFormat="1" applyFont="1" applyFill="1" applyBorder="1" applyAlignment="1" applyProtection="1">
      <alignment horizontal="center" vertical="center"/>
      <protection/>
    </xf>
    <xf numFmtId="198" fontId="7" fillId="33" borderId="95" xfId="0" applyNumberFormat="1" applyFont="1" applyFill="1" applyBorder="1" applyAlignment="1" applyProtection="1">
      <alignment horizontal="center" vertical="center"/>
      <protection/>
    </xf>
    <xf numFmtId="1" fontId="7" fillId="33" borderId="61" xfId="0" applyNumberFormat="1" applyFont="1" applyFill="1" applyBorder="1" applyAlignment="1" applyProtection="1">
      <alignment horizontal="center" vertical="center"/>
      <protection hidden="1"/>
    </xf>
    <xf numFmtId="1" fontId="7" fillId="33" borderId="108" xfId="0" applyNumberFormat="1" applyFont="1" applyFill="1" applyBorder="1" applyAlignment="1" applyProtection="1">
      <alignment horizontal="center" vertical="center"/>
      <protection hidden="1"/>
    </xf>
    <xf numFmtId="198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>
      <alignment horizontal="left" vertical="top" wrapText="1"/>
    </xf>
    <xf numFmtId="49" fontId="7" fillId="34" borderId="101" xfId="0" applyNumberFormat="1" applyFont="1" applyFill="1" applyBorder="1" applyAlignment="1">
      <alignment horizontal="right" vertical="center" wrapText="1"/>
    </xf>
    <xf numFmtId="0" fontId="0" fillId="34" borderId="35" xfId="0" applyFont="1" applyFill="1" applyBorder="1" applyAlignment="1">
      <alignment horizontal="left" vertical="top"/>
    </xf>
    <xf numFmtId="192" fontId="7" fillId="34" borderId="35" xfId="0" applyNumberFormat="1" applyFont="1" applyFill="1" applyBorder="1" applyAlignment="1">
      <alignment horizontal="center" vertical="center"/>
    </xf>
    <xf numFmtId="1" fontId="7" fillId="34" borderId="35" xfId="0" applyNumberFormat="1" applyFont="1" applyFill="1" applyBorder="1" applyAlignment="1">
      <alignment horizontal="center" vertical="center"/>
    </xf>
    <xf numFmtId="49" fontId="2" fillId="34" borderId="101" xfId="0" applyNumberFormat="1" applyFont="1" applyFill="1" applyBorder="1" applyAlignment="1">
      <alignment horizontal="right" vertical="center" wrapText="1"/>
    </xf>
    <xf numFmtId="196" fontId="2" fillId="34" borderId="35" xfId="0" applyNumberFormat="1" applyFont="1" applyFill="1" applyBorder="1" applyAlignment="1">
      <alignment horizontal="center" vertical="center"/>
    </xf>
    <xf numFmtId="1" fontId="2" fillId="34" borderId="35" xfId="0" applyNumberFormat="1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1" fontId="2" fillId="34" borderId="17" xfId="0" applyNumberFormat="1" applyFont="1" applyFill="1" applyBorder="1" applyAlignment="1" applyProtection="1">
      <alignment horizontal="center" vertical="center"/>
      <protection/>
    </xf>
    <xf numFmtId="193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192" fontId="7" fillId="34" borderId="39" xfId="0" applyNumberFormat="1" applyFont="1" applyFill="1" applyBorder="1" applyAlignment="1">
      <alignment horizontal="center" vertical="center" wrapText="1"/>
    </xf>
    <xf numFmtId="192" fontId="7" fillId="34" borderId="20" xfId="0" applyNumberFormat="1" applyFont="1" applyFill="1" applyBorder="1" applyAlignment="1">
      <alignment horizontal="center" vertical="center" wrapText="1"/>
    </xf>
    <xf numFmtId="192" fontId="7" fillId="34" borderId="19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90" fontId="2" fillId="34" borderId="16" xfId="0" applyNumberFormat="1" applyFont="1" applyFill="1" applyBorder="1" applyAlignment="1" applyProtection="1">
      <alignment horizontal="center" vertical="center"/>
      <protection/>
    </xf>
    <xf numFmtId="190" fontId="2" fillId="34" borderId="15" xfId="0" applyNumberFormat="1" applyFont="1" applyFill="1" applyBorder="1" applyAlignment="1" applyProtection="1">
      <alignment horizontal="center" vertical="center"/>
      <protection/>
    </xf>
    <xf numFmtId="190" fontId="2" fillId="34" borderId="10" xfId="0" applyNumberFormat="1" applyFont="1" applyFill="1" applyBorder="1" applyAlignment="1" applyProtection="1">
      <alignment horizontal="center" vertical="center"/>
      <protection/>
    </xf>
    <xf numFmtId="190" fontId="2" fillId="34" borderId="86" xfId="0" applyNumberFormat="1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>
      <alignment horizontal="center" vertical="center" wrapText="1"/>
    </xf>
    <xf numFmtId="190" fontId="2" fillId="34" borderId="23" xfId="0" applyNumberFormat="1" applyFont="1" applyFill="1" applyBorder="1" applyAlignment="1" applyProtection="1">
      <alignment horizontal="center" vertical="center"/>
      <protection/>
    </xf>
    <xf numFmtId="190" fontId="2" fillId="34" borderId="22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192" fontId="7" fillId="34" borderId="17" xfId="0" applyNumberFormat="1" applyFont="1" applyFill="1" applyBorder="1" applyAlignment="1" applyProtection="1">
      <alignment horizontal="center" vertical="center" wrapText="1"/>
      <protection/>
    </xf>
    <xf numFmtId="192" fontId="18" fillId="34" borderId="12" xfId="0" applyNumberFormat="1" applyFont="1" applyFill="1" applyBorder="1" applyAlignment="1">
      <alignment horizontal="center" vertical="center" wrapText="1"/>
    </xf>
    <xf numFmtId="192" fontId="18" fillId="34" borderId="14" xfId="0" applyNumberFormat="1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1" fontId="7" fillId="34" borderId="50" xfId="0" applyNumberFormat="1" applyFont="1" applyFill="1" applyBorder="1" applyAlignment="1">
      <alignment horizontal="center" vertical="center" wrapText="1"/>
    </xf>
    <xf numFmtId="1" fontId="7" fillId="34" borderId="33" xfId="0" applyNumberFormat="1" applyFont="1" applyFill="1" applyBorder="1" applyAlignment="1">
      <alignment horizontal="center" vertical="center" wrapText="1"/>
    </xf>
    <xf numFmtId="1" fontId="7" fillId="34" borderId="109" xfId="0" applyNumberFormat="1" applyFont="1" applyFill="1" applyBorder="1" applyAlignment="1">
      <alignment horizontal="center" vertical="center" wrapText="1"/>
    </xf>
    <xf numFmtId="1" fontId="7" fillId="34" borderId="34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90" fontId="2" fillId="34" borderId="17" xfId="0" applyNumberFormat="1" applyFont="1" applyFill="1" applyBorder="1" applyAlignment="1" applyProtection="1">
      <alignment horizontal="center" vertical="center"/>
      <protection/>
    </xf>
    <xf numFmtId="19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95" xfId="0" applyFont="1" applyFill="1" applyBorder="1" applyAlignment="1">
      <alignment horizontal="center" vertical="center" wrapText="1"/>
    </xf>
    <xf numFmtId="192" fontId="7" fillId="34" borderId="48" xfId="0" applyNumberFormat="1" applyFont="1" applyFill="1" applyBorder="1" applyAlignment="1">
      <alignment horizontal="center" vertical="center" wrapText="1"/>
    </xf>
    <xf numFmtId="192" fontId="7" fillId="34" borderId="21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90" fontId="2" fillId="34" borderId="27" xfId="0" applyNumberFormat="1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>
      <alignment horizontal="left" vertical="top" wrapText="1"/>
    </xf>
    <xf numFmtId="49" fontId="7" fillId="35" borderId="101" xfId="0" applyNumberFormat="1" applyFont="1" applyFill="1" applyBorder="1" applyAlignment="1">
      <alignment horizontal="right" vertical="center" wrapText="1"/>
    </xf>
    <xf numFmtId="0" fontId="0" fillId="35" borderId="35" xfId="0" applyFont="1" applyFill="1" applyBorder="1" applyAlignment="1">
      <alignment horizontal="left" vertical="top"/>
    </xf>
    <xf numFmtId="192" fontId="7" fillId="35" borderId="35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/>
    </xf>
    <xf numFmtId="49" fontId="2" fillId="35" borderId="101" xfId="0" applyNumberFormat="1" applyFont="1" applyFill="1" applyBorder="1" applyAlignment="1">
      <alignment horizontal="right" vertical="center" wrapText="1"/>
    </xf>
    <xf numFmtId="1" fontId="2" fillId="35" borderId="35" xfId="0" applyNumberFormat="1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1" fontId="2" fillId="35" borderId="17" xfId="0" applyNumberFormat="1" applyFont="1" applyFill="1" applyBorder="1" applyAlignment="1" applyProtection="1">
      <alignment horizontal="center" vertical="center"/>
      <protection/>
    </xf>
    <xf numFmtId="193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192" fontId="7" fillId="35" borderId="17" xfId="0" applyNumberFormat="1" applyFont="1" applyFill="1" applyBorder="1" applyAlignment="1" applyProtection="1">
      <alignment horizontal="center" vertical="center" wrapText="1"/>
      <protection/>
    </xf>
    <xf numFmtId="192" fontId="18" fillId="35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192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192" fontId="18" fillId="35" borderId="0" xfId="0" applyNumberFormat="1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>
      <alignment horizontal="center" vertical="center" wrapText="1"/>
    </xf>
    <xf numFmtId="192" fontId="7" fillId="35" borderId="41" xfId="0" applyNumberFormat="1" applyFont="1" applyFill="1" applyBorder="1" applyAlignment="1">
      <alignment horizontal="center" vertical="center" wrapText="1"/>
    </xf>
    <xf numFmtId="192" fontId="7" fillId="35" borderId="35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2" fillId="35" borderId="10" xfId="57" applyFont="1" applyFill="1" applyBorder="1" applyAlignment="1">
      <alignment horizontal="center" vertical="center" wrapText="1"/>
      <protection/>
    </xf>
    <xf numFmtId="1" fontId="2" fillId="35" borderId="14" xfId="57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5" fontId="2" fillId="35" borderId="15" xfId="0" applyNumberFormat="1" applyFont="1" applyFill="1" applyBorder="1" applyAlignment="1">
      <alignment horizontal="center" vertical="center" wrapText="1"/>
    </xf>
    <xf numFmtId="0" fontId="2" fillId="35" borderId="10" xfId="57" applyFont="1" applyFill="1" applyBorder="1" applyAlignment="1">
      <alignment horizontal="center" vertical="center" wrapText="1"/>
      <protection/>
    </xf>
    <xf numFmtId="195" fontId="7" fillId="35" borderId="34" xfId="0" applyNumberFormat="1" applyFont="1" applyFill="1" applyBorder="1" applyAlignment="1" applyProtection="1">
      <alignment horizontal="center" vertical="center" wrapText="1"/>
      <protection/>
    </xf>
    <xf numFmtId="195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192" fontId="7" fillId="35" borderId="13" xfId="0" applyNumberFormat="1" applyFont="1" applyFill="1" applyBorder="1" applyAlignment="1" applyProtection="1">
      <alignment horizontal="center" vertical="center"/>
      <protection/>
    </xf>
    <xf numFmtId="192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4" xfId="57" applyFont="1" applyFill="1" applyBorder="1" applyAlignment="1">
      <alignment horizontal="center" vertical="center" wrapText="1"/>
      <protection/>
    </xf>
    <xf numFmtId="0" fontId="2" fillId="35" borderId="34" xfId="57" applyFont="1" applyFill="1" applyBorder="1" applyAlignment="1">
      <alignment horizontal="center" vertical="center" wrapText="1"/>
      <protection/>
    </xf>
    <xf numFmtId="0" fontId="2" fillId="35" borderId="15" xfId="57" applyFont="1" applyFill="1" applyBorder="1" applyAlignment="1">
      <alignment horizontal="center" vertical="center" wrapText="1"/>
      <protection/>
    </xf>
    <xf numFmtId="1" fontId="2" fillId="35" borderId="36" xfId="57" applyNumberFormat="1" applyFont="1" applyFill="1" applyBorder="1" applyAlignment="1">
      <alignment horizontal="center" vertical="center"/>
      <protection/>
    </xf>
    <xf numFmtId="49" fontId="7" fillId="35" borderId="22" xfId="0" applyNumberFormat="1" applyFont="1" applyFill="1" applyBorder="1" applyAlignment="1">
      <alignment horizontal="center" vertical="center" wrapText="1"/>
    </xf>
    <xf numFmtId="195" fontId="7" fillId="35" borderId="23" xfId="0" applyNumberFormat="1" applyFont="1" applyFill="1" applyBorder="1" applyAlignment="1" applyProtection="1">
      <alignment horizontal="center" vertical="center" wrapText="1"/>
      <protection/>
    </xf>
    <xf numFmtId="192" fontId="2" fillId="35" borderId="104" xfId="0" applyNumberFormat="1" applyFont="1" applyFill="1" applyBorder="1" applyAlignment="1" applyProtection="1">
      <alignment horizontal="center" vertical="center"/>
      <protection/>
    </xf>
    <xf numFmtId="0" fontId="2" fillId="35" borderId="111" xfId="0" applyFont="1" applyFill="1" applyBorder="1" applyAlignment="1">
      <alignment horizontal="center" vertical="center" wrapText="1"/>
    </xf>
    <xf numFmtId="0" fontId="2" fillId="35" borderId="22" xfId="57" applyFont="1" applyFill="1" applyBorder="1" applyAlignment="1">
      <alignment horizontal="center" vertical="center" wrapText="1"/>
      <protection/>
    </xf>
    <xf numFmtId="0" fontId="2" fillId="35" borderId="22" xfId="0" applyFont="1" applyFill="1" applyBorder="1" applyAlignment="1">
      <alignment horizontal="center" vertical="center" wrapText="1"/>
    </xf>
    <xf numFmtId="195" fontId="2" fillId="35" borderId="23" xfId="0" applyNumberFormat="1" applyFont="1" applyFill="1" applyBorder="1" applyAlignment="1">
      <alignment horizontal="center" vertical="center" wrapText="1"/>
    </xf>
    <xf numFmtId="0" fontId="2" fillId="35" borderId="22" xfId="57" applyFont="1" applyFill="1" applyBorder="1" applyAlignment="1">
      <alignment horizontal="center" vertical="center" wrapText="1"/>
      <protection/>
    </xf>
    <xf numFmtId="0" fontId="2" fillId="35" borderId="23" xfId="57" applyFont="1" applyFill="1" applyBorder="1" applyAlignment="1">
      <alignment horizontal="center" vertical="center" wrapText="1"/>
      <protection/>
    </xf>
    <xf numFmtId="0" fontId="2" fillId="35" borderId="36" xfId="57" applyFont="1" applyFill="1" applyBorder="1" applyAlignment="1">
      <alignment horizontal="center" vertical="center" wrapText="1"/>
      <protection/>
    </xf>
    <xf numFmtId="49" fontId="7" fillId="35" borderId="112" xfId="57" applyNumberFormat="1" applyFont="1" applyFill="1" applyBorder="1" applyAlignment="1">
      <alignment horizontal="left" vertical="center" wrapText="1"/>
      <protection/>
    </xf>
    <xf numFmtId="49" fontId="2" fillId="35" borderId="57" xfId="57" applyNumberFormat="1" applyFont="1" applyFill="1" applyBorder="1" applyAlignment="1">
      <alignment horizontal="left" vertical="center" wrapText="1"/>
      <protection/>
    </xf>
    <xf numFmtId="49" fontId="2" fillId="35" borderId="100" xfId="57" applyNumberFormat="1" applyFont="1" applyFill="1" applyBorder="1" applyAlignment="1">
      <alignment horizontal="left" vertical="center" wrapText="1"/>
      <protection/>
    </xf>
    <xf numFmtId="49" fontId="7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04" xfId="0" applyNumberFormat="1" applyFont="1" applyFill="1" applyBorder="1" applyAlignment="1" applyProtection="1">
      <alignment horizontal="center" vertical="center"/>
      <protection/>
    </xf>
    <xf numFmtId="1" fontId="7" fillId="35" borderId="14" xfId="0" applyNumberFormat="1" applyFont="1" applyFill="1" applyBorder="1" applyAlignment="1" applyProtection="1">
      <alignment horizontal="center" vertical="center"/>
      <protection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1" fontId="7" fillId="35" borderId="34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left" vertical="center"/>
      <protection locked="0"/>
    </xf>
    <xf numFmtId="192" fontId="2" fillId="34" borderId="35" xfId="0" applyNumberFormat="1" applyFont="1" applyFill="1" applyBorder="1" applyAlignment="1">
      <alignment horizontal="center" vertical="center"/>
    </xf>
    <xf numFmtId="192" fontId="2" fillId="35" borderId="35" xfId="0" applyNumberFormat="1" applyFont="1" applyFill="1" applyBorder="1" applyAlignment="1">
      <alignment horizontal="center" vertical="center"/>
    </xf>
    <xf numFmtId="198" fontId="7" fillId="34" borderId="35" xfId="0" applyNumberFormat="1" applyFont="1" applyFill="1" applyBorder="1" applyAlignment="1">
      <alignment horizontal="center" vertical="center" wrapText="1"/>
    </xf>
    <xf numFmtId="198" fontId="2" fillId="34" borderId="35" xfId="0" applyNumberFormat="1" applyFont="1" applyFill="1" applyBorder="1" applyAlignment="1">
      <alignment horizontal="center" vertical="center" wrapText="1"/>
    </xf>
    <xf numFmtId="49" fontId="7" fillId="35" borderId="102" xfId="0" applyNumberFormat="1" applyFont="1" applyFill="1" applyBorder="1" applyAlignment="1">
      <alignment horizontal="right" vertical="center" wrapText="1"/>
    </xf>
    <xf numFmtId="0" fontId="0" fillId="35" borderId="102" xfId="0" applyFill="1" applyBorder="1" applyAlignment="1">
      <alignment horizontal="right" vertical="center" wrapText="1"/>
    </xf>
    <xf numFmtId="0" fontId="7" fillId="35" borderId="94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191" fontId="10" fillId="35" borderId="58" xfId="0" applyNumberFormat="1" applyFont="1" applyFill="1" applyBorder="1" applyAlignment="1" applyProtection="1">
      <alignment horizontal="center" vertical="center"/>
      <protection/>
    </xf>
    <xf numFmtId="193" fontId="7" fillId="35" borderId="35" xfId="0" applyNumberFormat="1" applyFont="1" applyFill="1" applyBorder="1" applyAlignment="1" applyProtection="1">
      <alignment horizontal="center" vertical="center"/>
      <protection/>
    </xf>
    <xf numFmtId="193" fontId="7" fillId="35" borderId="101" xfId="0" applyNumberFormat="1" applyFont="1" applyFill="1" applyBorder="1" applyAlignment="1" applyProtection="1">
      <alignment horizontal="center" vertical="center"/>
      <protection/>
    </xf>
    <xf numFmtId="2" fontId="7" fillId="35" borderId="35" xfId="0" applyNumberFormat="1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right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101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/>
    </xf>
    <xf numFmtId="0" fontId="16" fillId="35" borderId="102" xfId="0" applyFont="1" applyFill="1" applyBorder="1" applyAlignment="1">
      <alignment horizontal="center" vertical="center"/>
    </xf>
    <xf numFmtId="198" fontId="7" fillId="35" borderId="35" xfId="0" applyNumberFormat="1" applyFont="1" applyFill="1" applyBorder="1" applyAlignment="1" applyProtection="1">
      <alignment horizontal="center" vertical="center"/>
      <protection/>
    </xf>
    <xf numFmtId="196" fontId="7" fillId="35" borderId="35" xfId="0" applyNumberFormat="1" applyFont="1" applyFill="1" applyBorder="1" applyAlignment="1" applyProtection="1">
      <alignment horizontal="center" vertical="center"/>
      <protection/>
    </xf>
    <xf numFmtId="1" fontId="7" fillId="35" borderId="35" xfId="0" applyNumberFormat="1" applyFont="1" applyFill="1" applyBorder="1" applyAlignment="1" applyProtection="1">
      <alignment horizontal="center" vertical="center"/>
      <protection/>
    </xf>
    <xf numFmtId="196" fontId="2" fillId="35" borderId="35" xfId="0" applyNumberFormat="1" applyFont="1" applyFill="1" applyBorder="1" applyAlignment="1" applyProtection="1">
      <alignment horizontal="center" vertical="center"/>
      <protection/>
    </xf>
    <xf numFmtId="1" fontId="2" fillId="35" borderId="35" xfId="0" applyNumberFormat="1" applyFont="1" applyFill="1" applyBorder="1" applyAlignment="1" applyProtection="1">
      <alignment horizontal="center" vertical="center"/>
      <protection/>
    </xf>
    <xf numFmtId="0" fontId="2" fillId="35" borderId="102" xfId="0" applyFont="1" applyFill="1" applyBorder="1" applyAlignment="1">
      <alignment horizontal="center" vertical="center" wrapText="1"/>
    </xf>
    <xf numFmtId="0" fontId="7" fillId="35" borderId="102" xfId="0" applyFont="1" applyFill="1" applyBorder="1" applyAlignment="1">
      <alignment horizontal="center" vertical="center" wrapText="1"/>
    </xf>
    <xf numFmtId="191" fontId="10" fillId="35" borderId="102" xfId="0" applyNumberFormat="1" applyFont="1" applyFill="1" applyBorder="1" applyAlignment="1" applyProtection="1">
      <alignment horizontal="center" vertical="center"/>
      <protection/>
    </xf>
    <xf numFmtId="193" fontId="7" fillId="35" borderId="102" xfId="0" applyNumberFormat="1" applyFont="1" applyFill="1" applyBorder="1" applyAlignment="1" applyProtection="1">
      <alignment horizontal="center" vertical="center"/>
      <protection/>
    </xf>
    <xf numFmtId="198" fontId="7" fillId="35" borderId="102" xfId="0" applyNumberFormat="1" applyFont="1" applyFill="1" applyBorder="1" applyAlignment="1">
      <alignment horizontal="center" vertical="center" wrapText="1"/>
    </xf>
    <xf numFmtId="1" fontId="7" fillId="35" borderId="102" xfId="0" applyNumberFormat="1" applyFont="1" applyFill="1" applyBorder="1" applyAlignment="1" applyProtection="1">
      <alignment horizontal="center" vertical="center"/>
      <protection/>
    </xf>
    <xf numFmtId="192" fontId="7" fillId="35" borderId="102" xfId="0" applyNumberFormat="1" applyFont="1" applyFill="1" applyBorder="1" applyAlignment="1">
      <alignment horizontal="center" vertical="center" wrapText="1"/>
    </xf>
    <xf numFmtId="192" fontId="0" fillId="35" borderId="102" xfId="0" applyNumberFormat="1" applyFill="1" applyBorder="1" applyAlignment="1">
      <alignment vertical="center"/>
    </xf>
    <xf numFmtId="49" fontId="7" fillId="33" borderId="94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0" fontId="83" fillId="33" borderId="36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 applyProtection="1">
      <alignment horizontal="center" vertical="center"/>
      <protection hidden="1"/>
    </xf>
    <xf numFmtId="1" fontId="2" fillId="33" borderId="11" xfId="0" applyNumberFormat="1" applyFont="1" applyFill="1" applyBorder="1" applyAlignment="1" applyProtection="1">
      <alignment horizontal="center" vertical="center"/>
      <protection hidden="1"/>
    </xf>
    <xf numFmtId="1" fontId="2" fillId="33" borderId="88" xfId="0" applyNumberFormat="1" applyFont="1" applyFill="1" applyBorder="1" applyAlignment="1" applyProtection="1">
      <alignment horizontal="center" vertical="center"/>
      <protection hidden="1"/>
    </xf>
    <xf numFmtId="1" fontId="7" fillId="33" borderId="104" xfId="0" applyNumberFormat="1" applyFont="1" applyFill="1" applyBorder="1" applyAlignment="1" applyProtection="1">
      <alignment horizontal="center" vertical="center"/>
      <protection hidden="1"/>
    </xf>
    <xf numFmtId="192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7" fillId="0" borderId="10" xfId="0" applyNumberFormat="1" applyFont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4" fillId="0" borderId="14" xfId="0" applyFont="1" applyFill="1" applyBorder="1" applyAlignment="1">
      <alignment horizontal="center"/>
    </xf>
    <xf numFmtId="192" fontId="0" fillId="0" borderId="0" xfId="0" applyNumberFormat="1" applyAlignment="1">
      <alignment/>
    </xf>
    <xf numFmtId="0" fontId="18" fillId="0" borderId="40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wrapText="1"/>
    </xf>
    <xf numFmtId="0" fontId="27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13" xfId="0" applyFont="1" applyBorder="1" applyAlignment="1">
      <alignment horizontal="center" wrapText="1"/>
    </xf>
    <xf numFmtId="0" fontId="20" fillId="0" borderId="114" xfId="0" applyFont="1" applyBorder="1" applyAlignment="1">
      <alignment horizont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5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40" xfId="0" applyBorder="1" applyAlignment="1">
      <alignment horizontal="center" wrapText="1"/>
    </xf>
    <xf numFmtId="0" fontId="8" fillId="0" borderId="52" xfId="53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0" fillId="0" borderId="4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52" xfId="53" applyFont="1" applyBorder="1" applyAlignment="1">
      <alignment horizontal="center" vertical="center" wrapText="1"/>
      <protection/>
    </xf>
    <xf numFmtId="0" fontId="17" fillId="0" borderId="40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65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7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 wrapText="1"/>
    </xf>
    <xf numFmtId="0" fontId="0" fillId="0" borderId="127" xfId="0" applyFill="1" applyBorder="1" applyAlignment="1">
      <alignment horizontal="center" vertical="center" wrapText="1"/>
    </xf>
    <xf numFmtId="0" fontId="0" fillId="0" borderId="128" xfId="0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2" fillId="0" borderId="0" xfId="53" applyFont="1" applyAlignment="1">
      <alignment wrapText="1"/>
      <protection/>
    </xf>
    <xf numFmtId="0" fontId="23" fillId="0" borderId="0" xfId="0" applyFont="1" applyAlignment="1">
      <alignment wrapText="1"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6" fillId="0" borderId="132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2" fillId="0" borderId="52" xfId="53" applyFont="1" applyBorder="1" applyAlignment="1">
      <alignment horizontal="center" vertical="center" wrapText="1"/>
      <protection/>
    </xf>
    <xf numFmtId="0" fontId="14" fillId="0" borderId="136" xfId="0" applyFont="1" applyBorder="1" applyAlignment="1">
      <alignment horizontal="center" vertical="center" wrapText="1"/>
    </xf>
    <xf numFmtId="0" fontId="14" fillId="0" borderId="13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4" fillId="0" borderId="52" xfId="53" applyFont="1" applyBorder="1" applyAlignment="1">
      <alignment horizontal="center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35" borderId="105" xfId="0" applyFont="1" applyFill="1" applyBorder="1" applyAlignment="1" applyProtection="1">
      <alignment horizontal="right" vertical="center"/>
      <protection/>
    </xf>
    <xf numFmtId="0" fontId="7" fillId="35" borderId="111" xfId="0" applyFont="1" applyFill="1" applyBorder="1" applyAlignment="1" applyProtection="1">
      <alignment horizontal="right" vertical="center"/>
      <protection/>
    </xf>
    <xf numFmtId="0" fontId="7" fillId="35" borderId="100" xfId="0" applyFont="1" applyFill="1" applyBorder="1" applyAlignment="1" applyProtection="1">
      <alignment horizontal="right" vertical="center"/>
      <protection/>
    </xf>
    <xf numFmtId="192" fontId="7" fillId="35" borderId="47" xfId="0" applyNumberFormat="1" applyFont="1" applyFill="1" applyBorder="1" applyAlignment="1" applyProtection="1">
      <alignment horizontal="center" vertical="center" wrapText="1"/>
      <protection/>
    </xf>
    <xf numFmtId="192" fontId="18" fillId="35" borderId="65" xfId="0" applyNumberFormat="1" applyFont="1" applyFill="1" applyBorder="1" applyAlignment="1">
      <alignment horizontal="center" vertical="center" wrapText="1"/>
    </xf>
    <xf numFmtId="192" fontId="18" fillId="35" borderId="21" xfId="0" applyNumberFormat="1" applyFont="1" applyFill="1" applyBorder="1" applyAlignment="1">
      <alignment horizontal="center" vertical="center" wrapText="1"/>
    </xf>
    <xf numFmtId="192" fontId="18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 horizontal="right" vertical="center"/>
    </xf>
    <xf numFmtId="0" fontId="0" fillId="35" borderId="24" xfId="0" applyFill="1" applyBorder="1" applyAlignment="1">
      <alignment horizontal="right" vertical="center"/>
    </xf>
    <xf numFmtId="192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192" fontId="78" fillId="34" borderId="41" xfId="0" applyNumberFormat="1" applyFont="1" applyFill="1" applyBorder="1" applyAlignment="1">
      <alignment horizontal="center" vertical="center" wrapText="1"/>
    </xf>
    <xf numFmtId="192" fontId="84" fillId="34" borderId="102" xfId="0" applyNumberFormat="1" applyFont="1" applyFill="1" applyBorder="1" applyAlignment="1">
      <alignment vertical="center"/>
    </xf>
    <xf numFmtId="192" fontId="84" fillId="34" borderId="101" xfId="0" applyNumberFormat="1" applyFont="1" applyFill="1" applyBorder="1" applyAlignment="1">
      <alignment vertical="center"/>
    </xf>
    <xf numFmtId="192" fontId="78" fillId="34" borderId="54" xfId="0" applyNumberFormat="1" applyFont="1" applyFill="1" applyBorder="1" applyAlignment="1">
      <alignment horizontal="center" vertical="center"/>
    </xf>
    <xf numFmtId="0" fontId="85" fillId="34" borderId="54" xfId="0" applyFont="1" applyFill="1" applyBorder="1" applyAlignment="1">
      <alignment horizontal="center" vertical="center"/>
    </xf>
    <xf numFmtId="0" fontId="85" fillId="34" borderId="137" xfId="0" applyFont="1" applyFill="1" applyBorder="1" applyAlignment="1">
      <alignment horizontal="center" vertical="center"/>
    </xf>
    <xf numFmtId="49" fontId="7" fillId="34" borderId="41" xfId="0" applyNumberFormat="1" applyFont="1" applyFill="1" applyBorder="1" applyAlignment="1">
      <alignment horizontal="right" vertical="center" wrapText="1"/>
    </xf>
    <xf numFmtId="0" fontId="0" fillId="0" borderId="102" xfId="0" applyBorder="1" applyAlignment="1">
      <alignment horizontal="right" vertical="center" wrapText="1"/>
    </xf>
    <xf numFmtId="49" fontId="7" fillId="35" borderId="41" xfId="0" applyNumberFormat="1" applyFont="1" applyFill="1" applyBorder="1" applyAlignment="1">
      <alignment horizontal="right" vertical="center" wrapText="1"/>
    </xf>
    <xf numFmtId="0" fontId="0" fillId="0" borderId="102" xfId="0" applyBorder="1" applyAlignment="1">
      <alignment vertical="center"/>
    </xf>
    <xf numFmtId="49" fontId="2" fillId="34" borderId="41" xfId="0" applyNumberFormat="1" applyFont="1" applyFill="1" applyBorder="1" applyAlignment="1">
      <alignment horizontal="right" vertical="center" wrapText="1"/>
    </xf>
    <xf numFmtId="0" fontId="0" fillId="0" borderId="101" xfId="0" applyBorder="1" applyAlignment="1">
      <alignment horizontal="right" vertical="center" wrapText="1"/>
    </xf>
    <xf numFmtId="2" fontId="7" fillId="34" borderId="41" xfId="0" applyNumberFormat="1" applyFont="1" applyFill="1" applyBorder="1" applyAlignment="1">
      <alignment horizontal="right" vertical="center" wrapText="1"/>
    </xf>
    <xf numFmtId="2" fontId="0" fillId="34" borderId="55" xfId="0" applyNumberFormat="1" applyFill="1" applyBorder="1" applyAlignment="1">
      <alignment horizontal="right" vertical="center" wrapText="1"/>
    </xf>
    <xf numFmtId="192" fontId="7" fillId="34" borderId="17" xfId="0" applyNumberFormat="1" applyFont="1" applyFill="1" applyBorder="1" applyAlignment="1" applyProtection="1">
      <alignment horizontal="center" vertical="center" wrapText="1"/>
      <protection/>
    </xf>
    <xf numFmtId="192" fontId="18" fillId="34" borderId="12" xfId="0" applyNumberFormat="1" applyFont="1" applyFill="1" applyBorder="1" applyAlignment="1">
      <alignment horizontal="center" vertical="center" wrapText="1"/>
    </xf>
    <xf numFmtId="192" fontId="18" fillId="34" borderId="14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horizontal="right" vertical="center"/>
    </xf>
    <xf numFmtId="0" fontId="0" fillId="34" borderId="24" xfId="0" applyFill="1" applyBorder="1" applyAlignment="1">
      <alignment horizontal="right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10" fillId="34" borderId="58" xfId="0" applyNumberFormat="1" applyFont="1" applyFill="1" applyBorder="1" applyAlignment="1">
      <alignment horizontal="center" vertical="center" wrapText="1"/>
    </xf>
    <xf numFmtId="49" fontId="10" fillId="34" borderId="102" xfId="0" applyNumberFormat="1" applyFont="1" applyFill="1" applyBorder="1" applyAlignment="1">
      <alignment horizontal="center" vertical="center" wrapText="1"/>
    </xf>
    <xf numFmtId="49" fontId="10" fillId="34" borderId="101" xfId="0" applyNumberFormat="1" applyFont="1" applyFill="1" applyBorder="1" applyAlignment="1">
      <alignment horizontal="center" vertical="center" wrapText="1"/>
    </xf>
    <xf numFmtId="0" fontId="7" fillId="34" borderId="93" xfId="0" applyFont="1" applyFill="1" applyBorder="1" applyAlignment="1">
      <alignment horizontal="right" vertical="center"/>
    </xf>
    <xf numFmtId="0" fontId="7" fillId="34" borderId="87" xfId="0" applyFont="1" applyFill="1" applyBorder="1" applyAlignment="1">
      <alignment horizontal="right" vertical="center"/>
    </xf>
    <xf numFmtId="0" fontId="7" fillId="34" borderId="112" xfId="0" applyFont="1" applyFill="1" applyBorder="1" applyAlignment="1">
      <alignment horizontal="right" vertical="center"/>
    </xf>
    <xf numFmtId="0" fontId="7" fillId="34" borderId="51" xfId="0" applyFont="1" applyFill="1" applyBorder="1" applyAlignment="1" applyProtection="1">
      <alignment horizontal="right" vertical="center"/>
      <protection/>
    </xf>
    <xf numFmtId="0" fontId="7" fillId="34" borderId="12" xfId="0" applyFont="1" applyFill="1" applyBorder="1" applyAlignment="1" applyProtection="1">
      <alignment horizontal="right" vertical="center"/>
      <protection/>
    </xf>
    <xf numFmtId="0" fontId="7" fillId="34" borderId="57" xfId="0" applyFont="1" applyFill="1" applyBorder="1" applyAlignment="1" applyProtection="1">
      <alignment horizontal="right" vertical="center"/>
      <protection/>
    </xf>
    <xf numFmtId="0" fontId="7" fillId="34" borderId="105" xfId="0" applyFont="1" applyFill="1" applyBorder="1" applyAlignment="1" applyProtection="1">
      <alignment horizontal="right" vertical="center"/>
      <protection/>
    </xf>
    <xf numFmtId="0" fontId="7" fillId="34" borderId="111" xfId="0" applyFont="1" applyFill="1" applyBorder="1" applyAlignment="1" applyProtection="1">
      <alignment horizontal="right" vertical="center"/>
      <protection/>
    </xf>
    <xf numFmtId="0" fontId="7" fillId="34" borderId="100" xfId="0" applyFont="1" applyFill="1" applyBorder="1" applyAlignment="1" applyProtection="1">
      <alignment horizontal="right" vertical="center"/>
      <protection/>
    </xf>
    <xf numFmtId="192" fontId="7" fillId="34" borderId="47" xfId="0" applyNumberFormat="1" applyFont="1" applyFill="1" applyBorder="1" applyAlignment="1" applyProtection="1">
      <alignment horizontal="center" vertical="center" wrapText="1"/>
      <protection/>
    </xf>
    <xf numFmtId="192" fontId="18" fillId="34" borderId="65" xfId="0" applyNumberFormat="1" applyFont="1" applyFill="1" applyBorder="1" applyAlignment="1">
      <alignment horizontal="center" vertical="center" wrapText="1"/>
    </xf>
    <xf numFmtId="192" fontId="18" fillId="34" borderId="2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2" fontId="0" fillId="34" borderId="101" xfId="0" applyNumberFormat="1" applyFill="1" applyBorder="1" applyAlignment="1">
      <alignment horizontal="right" vertical="center" wrapText="1"/>
    </xf>
    <xf numFmtId="192" fontId="7" fillId="34" borderId="41" xfId="0" applyNumberFormat="1" applyFont="1" applyFill="1" applyBorder="1" applyAlignment="1">
      <alignment horizontal="center" vertical="center" wrapText="1"/>
    </xf>
    <xf numFmtId="192" fontId="0" fillId="34" borderId="102" xfId="0" applyNumberFormat="1" applyFill="1" applyBorder="1" applyAlignment="1">
      <alignment vertical="center"/>
    </xf>
    <xf numFmtId="192" fontId="0" fillId="34" borderId="101" xfId="0" applyNumberFormat="1" applyFill="1" applyBorder="1" applyAlignment="1">
      <alignment vertical="center"/>
    </xf>
    <xf numFmtId="0" fontId="7" fillId="35" borderId="93" xfId="0" applyFont="1" applyFill="1" applyBorder="1" applyAlignment="1">
      <alignment horizontal="right" vertical="center"/>
    </xf>
    <xf numFmtId="0" fontId="7" fillId="35" borderId="87" xfId="0" applyFont="1" applyFill="1" applyBorder="1" applyAlignment="1">
      <alignment horizontal="right" vertical="center"/>
    </xf>
    <xf numFmtId="0" fontId="7" fillId="35" borderId="112" xfId="0" applyFont="1" applyFill="1" applyBorder="1" applyAlignment="1">
      <alignment horizontal="right" vertical="center"/>
    </xf>
    <xf numFmtId="0" fontId="7" fillId="35" borderId="51" xfId="0" applyFont="1" applyFill="1" applyBorder="1" applyAlignment="1" applyProtection="1">
      <alignment horizontal="right" vertical="center"/>
      <protection/>
    </xf>
    <xf numFmtId="0" fontId="7" fillId="35" borderId="12" xfId="0" applyFont="1" applyFill="1" applyBorder="1" applyAlignment="1" applyProtection="1">
      <alignment horizontal="right" vertical="center"/>
      <protection/>
    </xf>
    <xf numFmtId="0" fontId="7" fillId="35" borderId="57" xfId="0" applyFont="1" applyFill="1" applyBorder="1" applyAlignment="1" applyProtection="1">
      <alignment horizontal="right" vertical="center"/>
      <protection/>
    </xf>
    <xf numFmtId="196" fontId="9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196" fontId="2" fillId="33" borderId="0" xfId="0" applyNumberFormat="1" applyFont="1" applyFill="1" applyBorder="1" applyAlignment="1" applyProtection="1">
      <alignment horizontal="center" vertical="center" wrapText="1"/>
      <protection/>
    </xf>
    <xf numFmtId="196" fontId="0" fillId="33" borderId="0" xfId="0" applyNumberFormat="1" applyFont="1" applyFill="1" applyBorder="1" applyAlignment="1">
      <alignment horizontal="center" vertical="center" wrapText="1"/>
    </xf>
    <xf numFmtId="0" fontId="7" fillId="33" borderId="65" xfId="0" applyFont="1" applyFill="1" applyBorder="1" applyAlignment="1" applyProtection="1">
      <alignment horizontal="right" vertical="center"/>
      <protection/>
    </xf>
    <xf numFmtId="0" fontId="0" fillId="33" borderId="65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wrapText="1"/>
    </xf>
    <xf numFmtId="190" fontId="16" fillId="33" borderId="41" xfId="0" applyNumberFormat="1" applyFont="1" applyFill="1" applyBorder="1" applyAlignment="1" applyProtection="1">
      <alignment horizontal="center" vertical="center"/>
      <protection/>
    </xf>
    <xf numFmtId="190" fontId="16" fillId="33" borderId="102" xfId="0" applyNumberFormat="1" applyFont="1" applyFill="1" applyBorder="1" applyAlignment="1" applyProtection="1">
      <alignment horizontal="center" vertical="center"/>
      <protection/>
    </xf>
    <xf numFmtId="190" fontId="16" fillId="33" borderId="101" xfId="0" applyNumberFormat="1" applyFont="1" applyFill="1" applyBorder="1" applyAlignment="1" applyProtection="1">
      <alignment horizontal="center" vertical="center"/>
      <protection/>
    </xf>
    <xf numFmtId="190" fontId="16" fillId="33" borderId="35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35" xfId="0" applyNumberFormat="1" applyFont="1" applyFill="1" applyBorder="1" applyAlignment="1" applyProtection="1">
      <alignment horizontal="center" vertical="center" textRotation="90"/>
      <protection/>
    </xf>
    <xf numFmtId="190" fontId="16" fillId="33" borderId="61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29" xfId="0" applyFont="1" applyFill="1" applyBorder="1" applyAlignment="1">
      <alignment horizontal="center" vertical="center" textRotation="90" wrapText="1"/>
    </xf>
    <xf numFmtId="0" fontId="0" fillId="33" borderId="108" xfId="0" applyFont="1" applyFill="1" applyBorder="1" applyAlignment="1">
      <alignment horizontal="center" vertical="center" textRotation="90" wrapText="1"/>
    </xf>
    <xf numFmtId="190" fontId="16" fillId="33" borderId="35" xfId="0" applyNumberFormat="1" applyFont="1" applyFill="1" applyBorder="1" applyAlignment="1" applyProtection="1">
      <alignment horizontal="center" vertical="center" wrapText="1"/>
      <protection/>
    </xf>
    <xf numFmtId="190" fontId="7" fillId="33" borderId="41" xfId="0" applyNumberFormat="1" applyFont="1" applyFill="1" applyBorder="1" applyAlignment="1" applyProtection="1">
      <alignment horizontal="center" vertical="center"/>
      <protection/>
    </xf>
    <xf numFmtId="190" fontId="7" fillId="33" borderId="102" xfId="0" applyNumberFormat="1" applyFont="1" applyFill="1" applyBorder="1" applyAlignment="1" applyProtection="1">
      <alignment horizontal="center" vertical="center"/>
      <protection/>
    </xf>
    <xf numFmtId="0" fontId="18" fillId="33" borderId="102" xfId="0" applyFont="1" applyFill="1" applyBorder="1" applyAlignment="1">
      <alignment horizontal="center" vertical="center"/>
    </xf>
    <xf numFmtId="0" fontId="18" fillId="33" borderId="101" xfId="0" applyFont="1" applyFill="1" applyBorder="1" applyAlignment="1">
      <alignment horizontal="center" vertical="center"/>
    </xf>
    <xf numFmtId="190" fontId="16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33" borderId="101" xfId="0" applyFont="1" applyFill="1" applyBorder="1" applyAlignment="1">
      <alignment horizontal="center" vertical="center" wrapText="1"/>
    </xf>
    <xf numFmtId="190" fontId="8" fillId="33" borderId="107" xfId="0" applyNumberFormat="1" applyFont="1" applyFill="1" applyBorder="1" applyAlignment="1" applyProtection="1">
      <alignment horizontal="center" vertical="center"/>
      <protection/>
    </xf>
    <xf numFmtId="190" fontId="12" fillId="33" borderId="54" xfId="0" applyNumberFormat="1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>
      <alignment horizontal="center" vertical="center"/>
    </xf>
    <xf numFmtId="190" fontId="16" fillId="33" borderId="62" xfId="0" applyNumberFormat="1" applyFont="1" applyFill="1" applyBorder="1" applyAlignment="1" applyProtection="1">
      <alignment horizontal="center" vertical="center" wrapText="1"/>
      <protection/>
    </xf>
    <xf numFmtId="190" fontId="16" fillId="33" borderId="63" xfId="0" applyNumberFormat="1" applyFont="1" applyFill="1" applyBorder="1" applyAlignment="1" applyProtection="1">
      <alignment horizontal="center" vertical="center" wrapText="1"/>
      <protection/>
    </xf>
    <xf numFmtId="0" fontId="18" fillId="33" borderId="63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190" fontId="16" fillId="33" borderId="43" xfId="0" applyNumberFormat="1" applyFont="1" applyFill="1" applyBorder="1" applyAlignment="1" applyProtection="1">
      <alignment horizontal="center" vertical="center" wrapText="1"/>
      <protection/>
    </xf>
    <xf numFmtId="190" fontId="16" fillId="33" borderId="54" xfId="0" applyNumberFormat="1" applyFont="1" applyFill="1" applyBorder="1" applyAlignment="1" applyProtection="1">
      <alignment horizontal="center" vertical="center" wrapText="1"/>
      <protection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49" fontId="16" fillId="33" borderId="61" xfId="0" applyNumberFormat="1" applyFont="1" applyFill="1" applyBorder="1" applyAlignment="1" applyProtection="1">
      <alignment horizontal="center" textRotation="90" wrapText="1"/>
      <protection/>
    </xf>
    <xf numFmtId="49" fontId="0" fillId="33" borderId="29" xfId="0" applyNumberFormat="1" applyFont="1" applyFill="1" applyBorder="1" applyAlignment="1">
      <alignment horizontal="center" textRotation="90" wrapText="1"/>
    </xf>
    <xf numFmtId="49" fontId="0" fillId="33" borderId="108" xfId="0" applyNumberFormat="1" applyFont="1" applyFill="1" applyBorder="1" applyAlignment="1">
      <alignment horizontal="center" textRotation="90" wrapText="1"/>
    </xf>
    <xf numFmtId="190" fontId="2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102" xfId="0" applyFont="1" applyFill="1" applyBorder="1" applyAlignment="1">
      <alignment horizontal="center" vertical="center" wrapText="1"/>
    </xf>
    <xf numFmtId="190" fontId="16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63" xfId="0" applyFont="1" applyFill="1" applyBorder="1" applyAlignment="1">
      <alignment horizontal="center" vertical="center" wrapText="1"/>
    </xf>
    <xf numFmtId="0" fontId="0" fillId="33" borderId="110" xfId="0" applyFont="1" applyFill="1" applyBorder="1" applyAlignment="1">
      <alignment horizontal="center" vertical="center" wrapText="1"/>
    </xf>
    <xf numFmtId="192" fontId="7" fillId="34" borderId="54" xfId="0" applyNumberFormat="1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13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right" vertical="center" wrapText="1"/>
    </xf>
    <xf numFmtId="0" fontId="7" fillId="33" borderId="41" xfId="0" applyFont="1" applyFill="1" applyBorder="1" applyAlignment="1">
      <alignment horizontal="right" vertical="center" wrapText="1"/>
    </xf>
    <xf numFmtId="0" fontId="7" fillId="33" borderId="102" xfId="0" applyFont="1" applyFill="1" applyBorder="1" applyAlignment="1">
      <alignment horizontal="right" vertical="center" wrapText="1"/>
    </xf>
    <xf numFmtId="49" fontId="10" fillId="33" borderId="58" xfId="0" applyNumberFormat="1" applyFont="1" applyFill="1" applyBorder="1" applyAlignment="1">
      <alignment horizontal="center" vertical="center" wrapText="1"/>
    </xf>
    <xf numFmtId="49" fontId="10" fillId="33" borderId="102" xfId="0" applyNumberFormat="1" applyFont="1" applyFill="1" applyBorder="1" applyAlignment="1">
      <alignment horizontal="center" vertical="center" wrapText="1"/>
    </xf>
    <xf numFmtId="49" fontId="10" fillId="33" borderId="101" xfId="0" applyNumberFormat="1" applyFont="1" applyFill="1" applyBorder="1" applyAlignment="1">
      <alignment horizontal="center" vertical="center" wrapText="1"/>
    </xf>
    <xf numFmtId="190" fontId="7" fillId="33" borderId="101" xfId="0" applyNumberFormat="1" applyFont="1" applyFill="1" applyBorder="1" applyAlignment="1" applyProtection="1">
      <alignment horizontal="center" vertical="center"/>
      <protection/>
    </xf>
    <xf numFmtId="190" fontId="16" fillId="33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16" fillId="33" borderId="108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58" xfId="0" applyNumberFormat="1" applyFont="1" applyFill="1" applyBorder="1" applyAlignment="1">
      <alignment horizontal="center" vertical="center" wrapText="1"/>
    </xf>
    <xf numFmtId="49" fontId="7" fillId="33" borderId="102" xfId="0" applyNumberFormat="1" applyFont="1" applyFill="1" applyBorder="1" applyAlignment="1">
      <alignment horizontal="center" vertical="center" wrapText="1"/>
    </xf>
    <xf numFmtId="49" fontId="7" fillId="33" borderId="63" xfId="0" applyNumberFormat="1" applyFont="1" applyFill="1" applyBorder="1" applyAlignment="1">
      <alignment horizontal="center" vertical="center" wrapText="1"/>
    </xf>
    <xf numFmtId="49" fontId="7" fillId="33" borderId="101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right" vertical="center" wrapText="1"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17" fillId="0" borderId="102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/>
    </xf>
    <xf numFmtId="0" fontId="0" fillId="33" borderId="54" xfId="0" applyFont="1" applyFill="1" applyBorder="1" applyAlignment="1">
      <alignment horizontal="center" vertical="top"/>
    </xf>
    <xf numFmtId="0" fontId="0" fillId="33" borderId="55" xfId="0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right" vertical="center" wrapText="1"/>
    </xf>
    <xf numFmtId="49" fontId="2" fillId="35" borderId="41" xfId="0" applyNumberFormat="1" applyFont="1" applyFill="1" applyBorder="1" applyAlignment="1">
      <alignment horizontal="right" vertical="center" wrapText="1"/>
    </xf>
    <xf numFmtId="0" fontId="0" fillId="35" borderId="102" xfId="0" applyFill="1" applyBorder="1" applyAlignment="1">
      <alignment horizontal="right" vertical="center" wrapText="1"/>
    </xf>
    <xf numFmtId="0" fontId="7" fillId="33" borderId="102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2" fontId="7" fillId="35" borderId="41" xfId="0" applyNumberFormat="1" applyFont="1" applyFill="1" applyBorder="1" applyAlignment="1">
      <alignment horizontal="right" vertical="center" wrapText="1"/>
    </xf>
    <xf numFmtId="2" fontId="0" fillId="35" borderId="101" xfId="0" applyNumberFormat="1" applyFill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Plan Уч(бакал.) д_о 2013_14а" xfId="57"/>
    <cellStyle name="Обычный_Plan_TM_11_12_бакалав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04%20&#1057;&#1077;&#1084;&#1077;&#1089;&#1090;&#1088;&#1086;&#1074;&#1082;&#1080;\131_&#1055;&#1052;_2021_2022_&#1073;&#1072;&#1082;&#1072;&#1083;&#1072;&#1074;&#1088;_&#1087;&#1088;&#1080;&#1089;&#1082;&#1086;&#1088;%20(&#1076;&#1077;&#1085;&#1085;&#1072;)+&#1089;&#1077;&#1084;%201%20&#1082;&#1091;&#1088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Лист2"/>
      <sheetName val="ПМ 20т"/>
      <sheetName val="ПМ 20т (2)"/>
      <sheetName val="до наказу ТМ, КДМ-21т"/>
      <sheetName val="семестровка ТМ+КДМ"/>
      <sheetName val="семестровка КДМ (1 курс как ТМ)"/>
      <sheetName val="до наказу ЗВ-21-1т"/>
      <sheetName val="семестровка ЗВ"/>
      <sheetName val="Лист3"/>
      <sheetName val="ПМ 17т. ПМ 16т (4)"/>
      <sheetName val="вспом"/>
      <sheetName val="ПМ 17т. ПМ 16т (2)"/>
      <sheetName val="ПМ 17т. ПМ 16т (3)"/>
    </sheetNames>
    <sheetDataSet>
      <sheetData sheetId="8">
        <row r="359">
          <cell r="AG359" t="str">
            <v>філ</v>
          </cell>
          <cell r="AH359" t="str">
            <v>екзамен</v>
          </cell>
        </row>
        <row r="360">
          <cell r="AG360" t="str">
            <v>вм</v>
          </cell>
          <cell r="AH360" t="str">
            <v>екзамен</v>
          </cell>
        </row>
        <row r="361">
          <cell r="AG361" t="str">
            <v>зв</v>
          </cell>
          <cell r="AH361" t="str">
            <v>залік</v>
          </cell>
        </row>
        <row r="362">
          <cell r="AG362" t="str">
            <v>ііг</v>
          </cell>
          <cell r="AH362" t="str">
            <v>екзамен</v>
          </cell>
        </row>
        <row r="363">
          <cell r="AG363" t="str">
            <v>ііг</v>
          </cell>
          <cell r="AH363" t="str">
            <v>залік</v>
          </cell>
        </row>
        <row r="364">
          <cell r="AG364" t="str">
            <v>техм</v>
          </cell>
          <cell r="AH364" t="str">
            <v>залік</v>
          </cell>
        </row>
        <row r="365">
          <cell r="AG365" t="str">
            <v>фіз</v>
          </cell>
          <cell r="AH365" t="str">
            <v>залік</v>
          </cell>
        </row>
        <row r="366">
          <cell r="AG366" t="str">
            <v>хіоп</v>
          </cell>
          <cell r="AH366" t="str">
            <v>залік</v>
          </cell>
        </row>
        <row r="367">
          <cell r="AG367" t="str">
            <v>фв</v>
          </cell>
        </row>
        <row r="371">
          <cell r="AG371" t="str">
            <v>філ</v>
          </cell>
          <cell r="AH371" t="str">
            <v>залік</v>
          </cell>
        </row>
        <row r="372">
          <cell r="AG372" t="str">
            <v>техм</v>
          </cell>
          <cell r="AH372" t="str">
            <v>екзамен</v>
          </cell>
        </row>
        <row r="373">
          <cell r="AG373" t="str">
            <v>фіз</v>
          </cell>
          <cell r="AH373" t="str">
            <v>екзамен</v>
          </cell>
        </row>
        <row r="374">
          <cell r="AG374" t="str">
            <v>еса</v>
          </cell>
          <cell r="AH374" t="str">
            <v>залік</v>
          </cell>
        </row>
        <row r="375">
          <cell r="AG375" t="str">
            <v>техм</v>
          </cell>
        </row>
        <row r="376">
          <cell r="AG376" t="str">
            <v>лв</v>
          </cell>
          <cell r="AH376" t="str">
            <v>залік</v>
          </cell>
        </row>
        <row r="377">
          <cell r="AG377" t="str">
            <v>кдм</v>
          </cell>
          <cell r="AH377" t="str">
            <v>залік</v>
          </cell>
        </row>
        <row r="378">
          <cell r="AG378" t="str">
            <v>зв</v>
          </cell>
          <cell r="AH378" t="str">
            <v>залік</v>
          </cell>
        </row>
        <row r="379">
          <cell r="AG379" t="str">
            <v>зв</v>
          </cell>
          <cell r="AH379" t="str">
            <v>екзамен</v>
          </cell>
        </row>
        <row r="380">
          <cell r="AG380" t="str">
            <v>фв</v>
          </cell>
        </row>
        <row r="383">
          <cell r="AG383" t="str">
            <v>зв</v>
          </cell>
          <cell r="AH383" t="str">
            <v>залік</v>
          </cell>
        </row>
        <row r="384">
          <cell r="AG384" t="str">
            <v>опм</v>
          </cell>
          <cell r="AH384" t="str">
            <v>залік</v>
          </cell>
        </row>
        <row r="385">
          <cell r="AG385" t="str">
            <v>лв</v>
          </cell>
          <cell r="AH385" t="str">
            <v>екзамен</v>
          </cell>
        </row>
        <row r="386">
          <cell r="AG386" t="str">
            <v>техм</v>
          </cell>
          <cell r="AH386" t="str">
            <v>екзамен</v>
          </cell>
        </row>
        <row r="387">
          <cell r="AG387" t="str">
            <v>зв</v>
          </cell>
          <cell r="AH387" t="str">
            <v>залік</v>
          </cell>
        </row>
        <row r="388">
          <cell r="AG388" t="str">
            <v>зв</v>
          </cell>
          <cell r="AH388" t="str">
            <v>залік</v>
          </cell>
        </row>
        <row r="389">
          <cell r="AG389" t="str">
            <v>зв</v>
          </cell>
        </row>
        <row r="390">
          <cell r="AG390" t="str">
            <v>фв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6">
      <selection activeCell="C28" sqref="C28"/>
    </sheetView>
  </sheetViews>
  <sheetFormatPr defaultColWidth="9.00390625" defaultRowHeight="12.75"/>
  <cols>
    <col min="2" max="2" width="4.875" style="0" bestFit="1" customWidth="1"/>
    <col min="3" max="3" width="59.375" style="0" customWidth="1"/>
    <col min="5" max="5" width="18.00390625" style="0" customWidth="1"/>
    <col min="7" max="7" width="5.625" style="0" bestFit="1" customWidth="1"/>
    <col min="8" max="8" width="5.625" style="0" customWidth="1"/>
    <col min="9" max="9" width="4.75390625" style="0" bestFit="1" customWidth="1"/>
    <col min="10" max="10" width="4.75390625" style="0" customWidth="1"/>
    <col min="11" max="11" width="6.00390625" style="0" bestFit="1" customWidth="1"/>
    <col min="12" max="12" width="6.00390625" style="0" customWidth="1"/>
    <col min="14" max="16" width="2.00390625" style="0" customWidth="1"/>
  </cols>
  <sheetData>
    <row r="1" spans="1:21" ht="30" customHeight="1">
      <c r="A1" s="981" t="s">
        <v>436</v>
      </c>
      <c r="B1" s="982" t="s">
        <v>437</v>
      </c>
      <c r="C1" s="983" t="s">
        <v>438</v>
      </c>
      <c r="D1" s="983" t="s">
        <v>439</v>
      </c>
      <c r="E1" s="983" t="s">
        <v>440</v>
      </c>
      <c r="F1" s="984" t="s">
        <v>441</v>
      </c>
      <c r="G1" s="983" t="s">
        <v>442</v>
      </c>
      <c r="H1" s="983"/>
      <c r="I1" s="983" t="s">
        <v>443</v>
      </c>
      <c r="J1" s="983"/>
      <c r="K1" s="983" t="s">
        <v>143</v>
      </c>
      <c r="L1" s="983"/>
      <c r="M1" s="983" t="s">
        <v>444</v>
      </c>
      <c r="N1" s="978"/>
      <c r="O1" s="969"/>
      <c r="P1" s="968"/>
      <c r="Q1" s="969" t="s">
        <v>445</v>
      </c>
      <c r="R1" s="970" t="s">
        <v>446</v>
      </c>
      <c r="S1" s="970" t="s">
        <v>447</v>
      </c>
      <c r="T1" s="969" t="s">
        <v>448</v>
      </c>
      <c r="U1" s="967" t="s">
        <v>449</v>
      </c>
    </row>
    <row r="2" spans="1:21" ht="15">
      <c r="A2" s="981"/>
      <c r="B2" s="982"/>
      <c r="C2" s="983"/>
      <c r="D2" s="983"/>
      <c r="E2" s="983"/>
      <c r="F2" s="984"/>
      <c r="G2" s="969" t="s">
        <v>464</v>
      </c>
      <c r="H2" s="969" t="s">
        <v>465</v>
      </c>
      <c r="I2" s="969" t="s">
        <v>464</v>
      </c>
      <c r="J2" s="969" t="s">
        <v>465</v>
      </c>
      <c r="K2" s="969" t="s">
        <v>464</v>
      </c>
      <c r="L2" s="969" t="s">
        <v>465</v>
      </c>
      <c r="M2" s="983"/>
      <c r="N2" s="974"/>
      <c r="O2" s="974"/>
      <c r="P2" s="975"/>
      <c r="Q2" s="974"/>
      <c r="R2" s="976"/>
      <c r="S2" s="976"/>
      <c r="T2" s="974"/>
      <c r="U2" s="977"/>
    </row>
    <row r="3" spans="1:13" ht="12.75">
      <c r="A3" s="980" t="s">
        <v>450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</row>
    <row r="4" spans="1:20" ht="12.75">
      <c r="A4" s="971" t="s">
        <v>81</v>
      </c>
      <c r="B4" t="s">
        <v>459</v>
      </c>
      <c r="C4" t="s">
        <v>74</v>
      </c>
      <c r="D4">
        <v>1</v>
      </c>
      <c r="E4" t="s">
        <v>462</v>
      </c>
      <c r="F4" s="972">
        <v>1</v>
      </c>
      <c r="G4">
        <v>15</v>
      </c>
      <c r="H4">
        <f>G4/15</f>
        <v>1</v>
      </c>
      <c r="I4">
        <v>0</v>
      </c>
      <c r="J4">
        <f>I4/15</f>
        <v>0</v>
      </c>
      <c r="K4">
        <v>0</v>
      </c>
      <c r="L4">
        <f>K4/15</f>
        <v>0</v>
      </c>
      <c r="M4" t="str">
        <f>'[1]семестровка ЗВ'!AH359</f>
        <v>екзамен</v>
      </c>
      <c r="Q4" t="str">
        <f>'[1]семестровка ЗВ'!AG359</f>
        <v>філ</v>
      </c>
      <c r="R4" t="s">
        <v>451</v>
      </c>
      <c r="S4" t="s">
        <v>452</v>
      </c>
      <c r="T4" t="s">
        <v>453</v>
      </c>
    </row>
    <row r="5" spans="1:20" ht="12.75">
      <c r="A5" s="971" t="s">
        <v>83</v>
      </c>
      <c r="B5" t="s">
        <v>459</v>
      </c>
      <c r="C5" t="s">
        <v>319</v>
      </c>
      <c r="D5">
        <v>1</v>
      </c>
      <c r="E5" t="s">
        <v>462</v>
      </c>
      <c r="F5" s="972">
        <v>8</v>
      </c>
      <c r="G5">
        <v>60</v>
      </c>
      <c r="H5">
        <f aca="true" t="shared" si="0" ref="H5:J12">G5/15</f>
        <v>4</v>
      </c>
      <c r="I5">
        <v>0</v>
      </c>
      <c r="J5">
        <f t="shared" si="0"/>
        <v>0</v>
      </c>
      <c r="K5">
        <v>60</v>
      </c>
      <c r="L5">
        <f>K5/15</f>
        <v>4</v>
      </c>
      <c r="M5" t="str">
        <f>'[1]семестровка ЗВ'!AH360</f>
        <v>екзамен</v>
      </c>
      <c r="Q5" t="str">
        <f>'[1]семестровка ЗВ'!AG360</f>
        <v>вм</v>
      </c>
      <c r="R5" t="s">
        <v>454</v>
      </c>
      <c r="S5" t="s">
        <v>452</v>
      </c>
      <c r="T5" t="s">
        <v>453</v>
      </c>
    </row>
    <row r="6" spans="1:20" ht="12.75">
      <c r="A6" s="971" t="s">
        <v>260</v>
      </c>
      <c r="B6" t="s">
        <v>459</v>
      </c>
      <c r="C6" t="s">
        <v>254</v>
      </c>
      <c r="D6">
        <v>1</v>
      </c>
      <c r="E6" t="s">
        <v>462</v>
      </c>
      <c r="F6" s="972">
        <v>1</v>
      </c>
      <c r="G6">
        <v>8</v>
      </c>
      <c r="H6">
        <v>0.5</v>
      </c>
      <c r="I6">
        <v>0</v>
      </c>
      <c r="J6">
        <f t="shared" si="0"/>
        <v>0</v>
      </c>
      <c r="K6">
        <v>7</v>
      </c>
      <c r="L6">
        <v>0.5</v>
      </c>
      <c r="M6" t="str">
        <f>'[1]семестровка ЗВ'!AH361</f>
        <v>залік</v>
      </c>
      <c r="Q6" t="str">
        <f>'[1]семестровка ЗВ'!AG361</f>
        <v>зв</v>
      </c>
      <c r="R6" t="s">
        <v>452</v>
      </c>
      <c r="S6" t="s">
        <v>452</v>
      </c>
      <c r="T6" t="s">
        <v>453</v>
      </c>
    </row>
    <row r="7" spans="1:20" ht="12.75">
      <c r="A7" s="971" t="s">
        <v>263</v>
      </c>
      <c r="B7" t="s">
        <v>459</v>
      </c>
      <c r="C7" t="s">
        <v>320</v>
      </c>
      <c r="D7">
        <v>1</v>
      </c>
      <c r="E7" t="s">
        <v>462</v>
      </c>
      <c r="F7" s="972">
        <v>4</v>
      </c>
      <c r="G7">
        <v>15</v>
      </c>
      <c r="H7">
        <f t="shared" si="0"/>
        <v>1</v>
      </c>
      <c r="I7">
        <v>45</v>
      </c>
      <c r="J7">
        <f t="shared" si="0"/>
        <v>3</v>
      </c>
      <c r="K7">
        <v>0</v>
      </c>
      <c r="L7">
        <f aca="true" t="shared" si="1" ref="L7:L12">K7/15</f>
        <v>0</v>
      </c>
      <c r="M7" t="str">
        <f>'[1]семестровка ЗВ'!AH362</f>
        <v>екзамен</v>
      </c>
      <c r="Q7" t="str">
        <f>'[1]семестровка ЗВ'!AG362</f>
        <v>ііг</v>
      </c>
      <c r="R7" t="s">
        <v>455</v>
      </c>
      <c r="S7" t="s">
        <v>452</v>
      </c>
      <c r="T7" t="s">
        <v>453</v>
      </c>
    </row>
    <row r="8" spans="1:20" ht="12.75">
      <c r="A8" s="971" t="s">
        <v>258</v>
      </c>
      <c r="B8" t="s">
        <v>459</v>
      </c>
      <c r="C8" t="s">
        <v>321</v>
      </c>
      <c r="D8">
        <v>1</v>
      </c>
      <c r="E8" t="s">
        <v>462</v>
      </c>
      <c r="F8" s="972">
        <v>3</v>
      </c>
      <c r="G8">
        <v>15</v>
      </c>
      <c r="H8">
        <f t="shared" si="0"/>
        <v>1</v>
      </c>
      <c r="I8">
        <v>0</v>
      </c>
      <c r="J8">
        <f t="shared" si="0"/>
        <v>0</v>
      </c>
      <c r="K8">
        <v>30</v>
      </c>
      <c r="L8">
        <f t="shared" si="1"/>
        <v>2</v>
      </c>
      <c r="M8" t="str">
        <f>'[1]семестровка ЗВ'!AH363</f>
        <v>залік</v>
      </c>
      <c r="Q8" t="str">
        <f>'[1]семестровка ЗВ'!AG363</f>
        <v>ііг</v>
      </c>
      <c r="R8" t="s">
        <v>455</v>
      </c>
      <c r="S8" t="s">
        <v>452</v>
      </c>
      <c r="T8" t="s">
        <v>453</v>
      </c>
    </row>
    <row r="9" spans="1:20" ht="12.75">
      <c r="A9" s="971" t="s">
        <v>245</v>
      </c>
      <c r="B9" t="s">
        <v>459</v>
      </c>
      <c r="C9" t="s">
        <v>322</v>
      </c>
      <c r="D9">
        <v>1</v>
      </c>
      <c r="E9" t="s">
        <v>462</v>
      </c>
      <c r="F9" s="972">
        <v>4</v>
      </c>
      <c r="G9">
        <v>30</v>
      </c>
      <c r="H9">
        <f t="shared" si="0"/>
        <v>2</v>
      </c>
      <c r="I9">
        <v>0</v>
      </c>
      <c r="J9">
        <f t="shared" si="0"/>
        <v>0</v>
      </c>
      <c r="K9">
        <v>30</v>
      </c>
      <c r="L9">
        <f t="shared" si="1"/>
        <v>2</v>
      </c>
      <c r="M9" t="str">
        <f>'[1]семестровка ЗВ'!AH364</f>
        <v>залік</v>
      </c>
      <c r="Q9" t="str">
        <f>'[1]семестровка ЗВ'!AG364</f>
        <v>техм</v>
      </c>
      <c r="R9" t="s">
        <v>455</v>
      </c>
      <c r="S9" t="s">
        <v>452</v>
      </c>
      <c r="T9" t="s">
        <v>453</v>
      </c>
    </row>
    <row r="10" spans="1:20" ht="12.75">
      <c r="A10" s="971" t="s">
        <v>267</v>
      </c>
      <c r="B10" t="s">
        <v>459</v>
      </c>
      <c r="C10" t="s">
        <v>323</v>
      </c>
      <c r="D10">
        <v>1</v>
      </c>
      <c r="E10" t="s">
        <v>462</v>
      </c>
      <c r="F10" s="972">
        <v>3</v>
      </c>
      <c r="G10">
        <v>30</v>
      </c>
      <c r="H10">
        <f t="shared" si="0"/>
        <v>2</v>
      </c>
      <c r="I10">
        <v>15</v>
      </c>
      <c r="J10">
        <f t="shared" si="0"/>
        <v>1</v>
      </c>
      <c r="K10">
        <v>0</v>
      </c>
      <c r="L10">
        <f t="shared" si="1"/>
        <v>0</v>
      </c>
      <c r="M10" t="str">
        <f>'[1]семестровка ЗВ'!AH365</f>
        <v>залік</v>
      </c>
      <c r="Q10" t="str">
        <f>'[1]семестровка ЗВ'!AG365</f>
        <v>фіз</v>
      </c>
      <c r="R10" t="s">
        <v>454</v>
      </c>
      <c r="S10" t="s">
        <v>452</v>
      </c>
      <c r="T10" t="s">
        <v>453</v>
      </c>
    </row>
    <row r="11" spans="1:20" ht="12.75">
      <c r="A11" s="971" t="s">
        <v>271</v>
      </c>
      <c r="B11" t="s">
        <v>459</v>
      </c>
      <c r="C11" t="s">
        <v>324</v>
      </c>
      <c r="D11">
        <v>1</v>
      </c>
      <c r="E11" t="s">
        <v>462</v>
      </c>
      <c r="F11" s="972">
        <v>3</v>
      </c>
      <c r="G11">
        <v>30</v>
      </c>
      <c r="H11">
        <f t="shared" si="0"/>
        <v>2</v>
      </c>
      <c r="I11">
        <v>15</v>
      </c>
      <c r="J11">
        <f t="shared" si="0"/>
        <v>1</v>
      </c>
      <c r="K11">
        <v>0</v>
      </c>
      <c r="L11">
        <f t="shared" si="1"/>
        <v>0</v>
      </c>
      <c r="M11" t="str">
        <f>'[1]семестровка ЗВ'!AH366</f>
        <v>залік</v>
      </c>
      <c r="Q11" t="str">
        <f>'[1]семестровка ЗВ'!AG366</f>
        <v>хіоп</v>
      </c>
      <c r="R11" t="s">
        <v>452</v>
      </c>
      <c r="S11" t="s">
        <v>452</v>
      </c>
      <c r="T11" t="s">
        <v>453</v>
      </c>
    </row>
    <row r="12" spans="1:20" ht="12.75">
      <c r="A12" s="971">
        <v>0</v>
      </c>
      <c r="B12" t="s">
        <v>160</v>
      </c>
      <c r="C12" t="s">
        <v>460</v>
      </c>
      <c r="D12">
        <v>1</v>
      </c>
      <c r="E12" t="s">
        <v>462</v>
      </c>
      <c r="F12" s="972">
        <v>2</v>
      </c>
      <c r="G12">
        <v>0</v>
      </c>
      <c r="H12">
        <f t="shared" si="0"/>
        <v>0</v>
      </c>
      <c r="I12">
        <v>0</v>
      </c>
      <c r="J12">
        <f t="shared" si="0"/>
        <v>0</v>
      </c>
      <c r="K12">
        <v>0</v>
      </c>
      <c r="L12">
        <f t="shared" si="1"/>
        <v>0</v>
      </c>
      <c r="M12">
        <f>'[1]семестровка ЗВ'!AH367</f>
        <v>0</v>
      </c>
      <c r="Q12" t="str">
        <f>'[1]семестровка ЗВ'!AG367</f>
        <v>фв</v>
      </c>
      <c r="R12" t="s">
        <v>451</v>
      </c>
      <c r="S12" t="s">
        <v>452</v>
      </c>
      <c r="T12" t="s">
        <v>453</v>
      </c>
    </row>
    <row r="13" spans="1:12" ht="31.5">
      <c r="A13" s="971"/>
      <c r="C13" s="973" t="s">
        <v>463</v>
      </c>
      <c r="F13" s="972">
        <f>SUM(F4:F11)</f>
        <v>27</v>
      </c>
      <c r="G13" s="972">
        <f aca="true" t="shared" si="2" ref="G13:L13">SUM(G4:G11)</f>
        <v>203</v>
      </c>
      <c r="H13" s="979">
        <f t="shared" si="2"/>
        <v>13.5</v>
      </c>
      <c r="I13" s="972">
        <f t="shared" si="2"/>
        <v>75</v>
      </c>
      <c r="J13" s="979">
        <f t="shared" si="2"/>
        <v>5</v>
      </c>
      <c r="K13" s="972">
        <f t="shared" si="2"/>
        <v>127</v>
      </c>
      <c r="L13" s="979">
        <f t="shared" si="2"/>
        <v>8.5</v>
      </c>
    </row>
    <row r="14" spans="1:13" ht="12.75">
      <c r="A14" s="980" t="s">
        <v>456</v>
      </c>
      <c r="B14" s="980"/>
      <c r="C14" s="980"/>
      <c r="D14" s="980"/>
      <c r="E14" s="980"/>
      <c r="F14" s="980"/>
      <c r="G14" s="980"/>
      <c r="H14" s="980"/>
      <c r="I14" s="980"/>
      <c r="J14" s="980"/>
      <c r="K14" s="980"/>
      <c r="L14" s="980"/>
      <c r="M14" s="980"/>
    </row>
    <row r="15" spans="1:20" ht="12.75">
      <c r="A15" s="971" t="s">
        <v>78</v>
      </c>
      <c r="B15" t="s">
        <v>459</v>
      </c>
      <c r="C15" t="s">
        <v>73</v>
      </c>
      <c r="D15" t="s">
        <v>151</v>
      </c>
      <c r="E15" t="s">
        <v>462</v>
      </c>
      <c r="F15" s="972">
        <v>1</v>
      </c>
      <c r="G15">
        <v>9</v>
      </c>
      <c r="H15">
        <f>G15/9</f>
        <v>1</v>
      </c>
      <c r="I15">
        <v>0</v>
      </c>
      <c r="J15">
        <f>I15/9</f>
        <v>0</v>
      </c>
      <c r="K15">
        <v>0</v>
      </c>
      <c r="L15">
        <f>K15/9</f>
        <v>0</v>
      </c>
      <c r="M15" t="str">
        <f>'[1]семестровка ЗВ'!AH371</f>
        <v>залік</v>
      </c>
      <c r="Q15" t="str">
        <f>'[1]семестровка ЗВ'!AG371</f>
        <v>філ</v>
      </c>
      <c r="R15" t="s">
        <v>451</v>
      </c>
      <c r="S15" t="s">
        <v>452</v>
      </c>
      <c r="T15" t="s">
        <v>453</v>
      </c>
    </row>
    <row r="16" spans="1:20" ht="12.75">
      <c r="A16" s="971" t="s">
        <v>245</v>
      </c>
      <c r="B16" t="s">
        <v>459</v>
      </c>
      <c r="C16" t="s">
        <v>322</v>
      </c>
      <c r="D16" t="s">
        <v>151</v>
      </c>
      <c r="E16" t="s">
        <v>462</v>
      </c>
      <c r="F16" s="972">
        <v>4</v>
      </c>
      <c r="G16">
        <v>18</v>
      </c>
      <c r="H16">
        <f aca="true" t="shared" si="3" ref="H16:H24">G16/9</f>
        <v>2</v>
      </c>
      <c r="I16">
        <v>0</v>
      </c>
      <c r="J16">
        <f aca="true" t="shared" si="4" ref="J16:J24">I16/9</f>
        <v>0</v>
      </c>
      <c r="K16">
        <v>18</v>
      </c>
      <c r="L16">
        <f aca="true" t="shared" si="5" ref="L16:L24">K16/9</f>
        <v>2</v>
      </c>
      <c r="M16" t="str">
        <f>'[1]семестровка ЗВ'!AH372</f>
        <v>екзамен</v>
      </c>
      <c r="Q16" t="str">
        <f>'[1]семестровка ЗВ'!AG372</f>
        <v>техм</v>
      </c>
      <c r="R16" t="s">
        <v>455</v>
      </c>
      <c r="S16" t="s">
        <v>452</v>
      </c>
      <c r="T16" t="s">
        <v>453</v>
      </c>
    </row>
    <row r="17" spans="1:20" ht="12.75">
      <c r="A17" s="971" t="s">
        <v>267</v>
      </c>
      <c r="B17" t="s">
        <v>459</v>
      </c>
      <c r="C17" t="s">
        <v>323</v>
      </c>
      <c r="D17" t="s">
        <v>151</v>
      </c>
      <c r="E17" t="s">
        <v>462</v>
      </c>
      <c r="F17" s="972">
        <v>5</v>
      </c>
      <c r="G17">
        <v>18</v>
      </c>
      <c r="H17">
        <f t="shared" si="3"/>
        <v>2</v>
      </c>
      <c r="I17">
        <v>18</v>
      </c>
      <c r="J17">
        <f t="shared" si="4"/>
        <v>2</v>
      </c>
      <c r="K17">
        <v>9</v>
      </c>
      <c r="L17">
        <f t="shared" si="5"/>
        <v>1</v>
      </c>
      <c r="M17" t="str">
        <f>'[1]семестровка ЗВ'!AH373</f>
        <v>екзамен</v>
      </c>
      <c r="Q17" t="str">
        <f>'[1]семестровка ЗВ'!AG373</f>
        <v>фіз</v>
      </c>
      <c r="R17" t="s">
        <v>454</v>
      </c>
      <c r="S17" t="s">
        <v>452</v>
      </c>
      <c r="T17" t="s">
        <v>453</v>
      </c>
    </row>
    <row r="18" spans="1:20" ht="12.75">
      <c r="A18" s="971" t="s">
        <v>86</v>
      </c>
      <c r="B18" t="s">
        <v>458</v>
      </c>
      <c r="C18" t="s">
        <v>274</v>
      </c>
      <c r="D18" t="s">
        <v>151</v>
      </c>
      <c r="E18" t="s">
        <v>462</v>
      </c>
      <c r="F18" s="972">
        <v>4</v>
      </c>
      <c r="G18">
        <v>27</v>
      </c>
      <c r="H18">
        <f t="shared" si="3"/>
        <v>3</v>
      </c>
      <c r="I18">
        <v>9</v>
      </c>
      <c r="J18">
        <f t="shared" si="4"/>
        <v>1</v>
      </c>
      <c r="K18">
        <v>0</v>
      </c>
      <c r="L18">
        <f t="shared" si="5"/>
        <v>0</v>
      </c>
      <c r="M18" t="str">
        <f>'[1]семестровка ЗВ'!AH374</f>
        <v>залік</v>
      </c>
      <c r="Q18" t="str">
        <f>'[1]семестровка ЗВ'!AG374</f>
        <v>еса</v>
      </c>
      <c r="R18" t="s">
        <v>455</v>
      </c>
      <c r="S18" t="s">
        <v>452</v>
      </c>
      <c r="T18" t="s">
        <v>453</v>
      </c>
    </row>
    <row r="19" spans="1:20" ht="12.75">
      <c r="A19" s="971" t="s">
        <v>89</v>
      </c>
      <c r="B19" t="s">
        <v>458</v>
      </c>
      <c r="C19" t="s">
        <v>326</v>
      </c>
      <c r="D19" t="s">
        <v>151</v>
      </c>
      <c r="E19" t="s">
        <v>462</v>
      </c>
      <c r="F19" s="972">
        <v>4</v>
      </c>
      <c r="G19">
        <v>18</v>
      </c>
      <c r="H19">
        <f t="shared" si="3"/>
        <v>2</v>
      </c>
      <c r="I19">
        <v>0</v>
      </c>
      <c r="J19">
        <f t="shared" si="4"/>
        <v>0</v>
      </c>
      <c r="K19">
        <v>18</v>
      </c>
      <c r="L19">
        <f t="shared" si="5"/>
        <v>2</v>
      </c>
      <c r="M19">
        <f>'[1]семестровка ЗВ'!AH375</f>
        <v>0</v>
      </c>
      <c r="Q19" t="str">
        <f>'[1]семестровка ЗВ'!AG375</f>
        <v>техм</v>
      </c>
      <c r="R19" t="s">
        <v>452</v>
      </c>
      <c r="S19" t="s">
        <v>452</v>
      </c>
      <c r="T19" t="s">
        <v>453</v>
      </c>
    </row>
    <row r="20" spans="1:20" ht="12.75">
      <c r="A20" s="971" t="s">
        <v>282</v>
      </c>
      <c r="B20" t="s">
        <v>458</v>
      </c>
      <c r="C20" t="s">
        <v>276</v>
      </c>
      <c r="D20" t="s">
        <v>151</v>
      </c>
      <c r="E20" t="s">
        <v>462</v>
      </c>
      <c r="F20" s="972">
        <v>2</v>
      </c>
      <c r="G20">
        <v>9</v>
      </c>
      <c r="H20">
        <f t="shared" si="3"/>
        <v>1</v>
      </c>
      <c r="I20">
        <v>0</v>
      </c>
      <c r="J20">
        <f t="shared" si="4"/>
        <v>0</v>
      </c>
      <c r="K20">
        <v>9</v>
      </c>
      <c r="L20">
        <f t="shared" si="5"/>
        <v>1</v>
      </c>
      <c r="M20" t="str">
        <f>'[1]семестровка ЗВ'!AH376</f>
        <v>залік</v>
      </c>
      <c r="Q20" t="str">
        <f>'[1]семестровка ЗВ'!AG376</f>
        <v>лв</v>
      </c>
      <c r="R20" t="s">
        <v>452</v>
      </c>
      <c r="S20" t="s">
        <v>452</v>
      </c>
      <c r="T20" t="s">
        <v>453</v>
      </c>
    </row>
    <row r="21" spans="1:20" ht="12.75">
      <c r="A21" s="971" t="s">
        <v>283</v>
      </c>
      <c r="B21" t="s">
        <v>458</v>
      </c>
      <c r="C21" t="s">
        <v>277</v>
      </c>
      <c r="D21" t="s">
        <v>151</v>
      </c>
      <c r="E21" t="s">
        <v>462</v>
      </c>
      <c r="F21" s="972">
        <v>2</v>
      </c>
      <c r="G21">
        <v>9</v>
      </c>
      <c r="H21">
        <f t="shared" si="3"/>
        <v>1</v>
      </c>
      <c r="I21">
        <v>0</v>
      </c>
      <c r="J21">
        <f t="shared" si="4"/>
        <v>0</v>
      </c>
      <c r="K21">
        <v>9</v>
      </c>
      <c r="L21">
        <f t="shared" si="5"/>
        <v>1</v>
      </c>
      <c r="M21" t="str">
        <f>'[1]семестровка ЗВ'!AH377</f>
        <v>залік</v>
      </c>
      <c r="Q21" t="str">
        <f>'[1]семестровка ЗВ'!AG377</f>
        <v>кдм</v>
      </c>
      <c r="R21" t="s">
        <v>452</v>
      </c>
      <c r="S21" t="s">
        <v>452</v>
      </c>
      <c r="T21" t="s">
        <v>453</v>
      </c>
    </row>
    <row r="22" spans="1:20" ht="12.75">
      <c r="A22" s="971" t="s">
        <v>399</v>
      </c>
      <c r="B22" t="s">
        <v>461</v>
      </c>
      <c r="C22" t="s">
        <v>109</v>
      </c>
      <c r="D22" t="s">
        <v>151</v>
      </c>
      <c r="E22" t="s">
        <v>462</v>
      </c>
      <c r="F22" s="972">
        <v>4</v>
      </c>
      <c r="G22">
        <v>32</v>
      </c>
      <c r="H22">
        <v>3.5</v>
      </c>
      <c r="I22">
        <v>4</v>
      </c>
      <c r="J22">
        <v>0.5</v>
      </c>
      <c r="K22">
        <v>0</v>
      </c>
      <c r="L22">
        <f t="shared" si="5"/>
        <v>0</v>
      </c>
      <c r="M22" t="str">
        <f>'[1]семестровка ЗВ'!AH378</f>
        <v>залік</v>
      </c>
      <c r="Q22" t="str">
        <f>'[1]семестровка ЗВ'!AG378</f>
        <v>зв</v>
      </c>
      <c r="R22" t="s">
        <v>452</v>
      </c>
      <c r="S22" t="s">
        <v>452</v>
      </c>
      <c r="T22" t="s">
        <v>453</v>
      </c>
    </row>
    <row r="23" spans="1:20" ht="12.75">
      <c r="A23" s="971" t="s">
        <v>392</v>
      </c>
      <c r="B23" t="s">
        <v>461</v>
      </c>
      <c r="C23" t="s">
        <v>112</v>
      </c>
      <c r="D23" t="s">
        <v>151</v>
      </c>
      <c r="E23" t="s">
        <v>462</v>
      </c>
      <c r="F23" s="972">
        <v>4</v>
      </c>
      <c r="G23">
        <v>27</v>
      </c>
      <c r="H23">
        <f t="shared" si="3"/>
        <v>3</v>
      </c>
      <c r="I23">
        <v>9</v>
      </c>
      <c r="J23">
        <f t="shared" si="4"/>
        <v>1</v>
      </c>
      <c r="K23">
        <v>0</v>
      </c>
      <c r="L23">
        <f t="shared" si="5"/>
        <v>0</v>
      </c>
      <c r="M23" t="str">
        <f>'[1]семестровка ЗВ'!AH379</f>
        <v>екзамен</v>
      </c>
      <c r="Q23" t="str">
        <f>'[1]семестровка ЗВ'!AG379</f>
        <v>зв</v>
      </c>
      <c r="R23" t="s">
        <v>452</v>
      </c>
      <c r="S23" t="s">
        <v>452</v>
      </c>
      <c r="T23" t="s">
        <v>453</v>
      </c>
    </row>
    <row r="24" spans="1:20" ht="12.75">
      <c r="A24" s="971">
        <v>0</v>
      </c>
      <c r="B24" t="s">
        <v>160</v>
      </c>
      <c r="C24" t="s">
        <v>460</v>
      </c>
      <c r="D24" t="s">
        <v>151</v>
      </c>
      <c r="E24" t="s">
        <v>462</v>
      </c>
      <c r="F24" s="972">
        <v>0</v>
      </c>
      <c r="G24">
        <v>0</v>
      </c>
      <c r="H24">
        <f t="shared" si="3"/>
        <v>0</v>
      </c>
      <c r="I24">
        <v>0</v>
      </c>
      <c r="J24">
        <f t="shared" si="4"/>
        <v>0</v>
      </c>
      <c r="K24">
        <v>0</v>
      </c>
      <c r="L24">
        <f t="shared" si="5"/>
        <v>0</v>
      </c>
      <c r="M24">
        <f>'[1]семестровка ЗВ'!AH380</f>
        <v>0</v>
      </c>
      <c r="Q24" t="str">
        <f>'[1]семестровка ЗВ'!AG380</f>
        <v>фв</v>
      </c>
      <c r="R24" t="s">
        <v>451</v>
      </c>
      <c r="S24" t="s">
        <v>452</v>
      </c>
      <c r="T24" t="s">
        <v>453</v>
      </c>
    </row>
    <row r="25" spans="1:12" ht="31.5">
      <c r="A25" s="971"/>
      <c r="C25" s="973" t="s">
        <v>463</v>
      </c>
      <c r="F25" s="972">
        <f>SUM(F15:F23)</f>
        <v>30</v>
      </c>
      <c r="G25" s="972">
        <f aca="true" t="shared" si="6" ref="G25:L25">SUM(G15:G23)</f>
        <v>167</v>
      </c>
      <c r="H25" s="979">
        <f t="shared" si="6"/>
        <v>18.5</v>
      </c>
      <c r="I25" s="972">
        <f t="shared" si="6"/>
        <v>40</v>
      </c>
      <c r="J25" s="979">
        <f t="shared" si="6"/>
        <v>4.5</v>
      </c>
      <c r="K25" s="972">
        <f t="shared" si="6"/>
        <v>63</v>
      </c>
      <c r="L25" s="979">
        <f t="shared" si="6"/>
        <v>7</v>
      </c>
    </row>
    <row r="26" spans="1:13" ht="12.75">
      <c r="A26" s="980" t="s">
        <v>457</v>
      </c>
      <c r="B26" s="980"/>
      <c r="C26" s="980"/>
      <c r="D26" s="980"/>
      <c r="E26" s="980"/>
      <c r="F26" s="980"/>
      <c r="G26" s="980"/>
      <c r="H26" s="980"/>
      <c r="I26" s="980"/>
      <c r="J26" s="980"/>
      <c r="K26" s="980"/>
      <c r="L26" s="980"/>
      <c r="M26" s="980"/>
    </row>
    <row r="27" spans="1:20" ht="12.75">
      <c r="A27" s="971" t="s">
        <v>95</v>
      </c>
      <c r="B27" t="s">
        <v>458</v>
      </c>
      <c r="C27" t="s">
        <v>145</v>
      </c>
      <c r="D27" t="s">
        <v>152</v>
      </c>
      <c r="E27" t="s">
        <v>462</v>
      </c>
      <c r="F27" s="972">
        <v>5</v>
      </c>
      <c r="G27">
        <v>27</v>
      </c>
      <c r="H27">
        <f>G27/9</f>
        <v>3</v>
      </c>
      <c r="I27">
        <v>9</v>
      </c>
      <c r="J27">
        <f>I27/9</f>
        <v>1</v>
      </c>
      <c r="K27">
        <v>9</v>
      </c>
      <c r="L27">
        <f aca="true" t="shared" si="7" ref="L27:L34">K27/9</f>
        <v>1</v>
      </c>
      <c r="M27" t="str">
        <f>'[1]семестровка ЗВ'!AH383</f>
        <v>залік</v>
      </c>
      <c r="Q27" t="str">
        <f>'[1]семестровка ЗВ'!AG383</f>
        <v>зв</v>
      </c>
      <c r="R27" t="s">
        <v>452</v>
      </c>
      <c r="S27" t="s">
        <v>452</v>
      </c>
      <c r="T27" t="s">
        <v>453</v>
      </c>
    </row>
    <row r="28" spans="1:20" ht="12.75">
      <c r="A28" s="971" t="s">
        <v>84</v>
      </c>
      <c r="B28" t="s">
        <v>458</v>
      </c>
      <c r="C28" t="s">
        <v>325</v>
      </c>
      <c r="D28" t="s">
        <v>152</v>
      </c>
      <c r="E28" t="s">
        <v>462</v>
      </c>
      <c r="F28" s="972">
        <v>7</v>
      </c>
      <c r="G28">
        <v>45</v>
      </c>
      <c r="H28">
        <f aca="true" t="shared" si="8" ref="H28:J34">G28/9</f>
        <v>5</v>
      </c>
      <c r="I28">
        <v>9</v>
      </c>
      <c r="J28">
        <f t="shared" si="8"/>
        <v>1</v>
      </c>
      <c r="K28">
        <v>9</v>
      </c>
      <c r="L28">
        <f t="shared" si="7"/>
        <v>1</v>
      </c>
      <c r="M28" t="str">
        <f>'[1]семестровка ЗВ'!AH384</f>
        <v>залік</v>
      </c>
      <c r="Q28" t="str">
        <f>'[1]семестровка ЗВ'!AG384</f>
        <v>опм</v>
      </c>
      <c r="R28" t="s">
        <v>452</v>
      </c>
      <c r="S28" t="s">
        <v>452</v>
      </c>
      <c r="T28" t="s">
        <v>453</v>
      </c>
    </row>
    <row r="29" spans="1:20" ht="12.75">
      <c r="A29" s="971" t="s">
        <v>88</v>
      </c>
      <c r="B29" t="s">
        <v>458</v>
      </c>
      <c r="C29" t="s">
        <v>50</v>
      </c>
      <c r="D29" t="s">
        <v>152</v>
      </c>
      <c r="E29" t="s">
        <v>462</v>
      </c>
      <c r="F29" s="972">
        <v>5</v>
      </c>
      <c r="G29">
        <v>27</v>
      </c>
      <c r="H29">
        <f t="shared" si="8"/>
        <v>3</v>
      </c>
      <c r="I29">
        <v>18</v>
      </c>
      <c r="J29">
        <f t="shared" si="8"/>
        <v>2</v>
      </c>
      <c r="K29">
        <v>0</v>
      </c>
      <c r="L29">
        <f t="shared" si="7"/>
        <v>0</v>
      </c>
      <c r="M29" t="str">
        <f>'[1]семестровка ЗВ'!AH385</f>
        <v>екзамен</v>
      </c>
      <c r="Q29" t="str">
        <f>'[1]семестровка ЗВ'!AG385</f>
        <v>лв</v>
      </c>
      <c r="R29" t="s">
        <v>452</v>
      </c>
      <c r="S29" t="s">
        <v>452</v>
      </c>
      <c r="T29" t="s">
        <v>453</v>
      </c>
    </row>
    <row r="30" spans="1:20" ht="12.75">
      <c r="A30" s="971" t="s">
        <v>89</v>
      </c>
      <c r="B30" t="s">
        <v>458</v>
      </c>
      <c r="C30" t="s">
        <v>326</v>
      </c>
      <c r="D30" t="s">
        <v>152</v>
      </c>
      <c r="E30" t="s">
        <v>462</v>
      </c>
      <c r="F30" s="972">
        <v>4</v>
      </c>
      <c r="G30">
        <v>18</v>
      </c>
      <c r="H30">
        <f t="shared" si="8"/>
        <v>2</v>
      </c>
      <c r="I30">
        <v>0</v>
      </c>
      <c r="J30">
        <f t="shared" si="8"/>
        <v>0</v>
      </c>
      <c r="K30">
        <v>18</v>
      </c>
      <c r="L30">
        <f t="shared" si="7"/>
        <v>2</v>
      </c>
      <c r="M30" t="str">
        <f>'[1]семестровка ЗВ'!AH386</f>
        <v>екзамен</v>
      </c>
      <c r="Q30" t="str">
        <f>'[1]семестровка ЗВ'!AG386</f>
        <v>техм</v>
      </c>
      <c r="R30" t="s">
        <v>455</v>
      </c>
      <c r="S30" t="s">
        <v>452</v>
      </c>
      <c r="T30" t="s">
        <v>453</v>
      </c>
    </row>
    <row r="31" spans="1:20" ht="12.75">
      <c r="A31" s="971" t="s">
        <v>135</v>
      </c>
      <c r="B31" t="s">
        <v>458</v>
      </c>
      <c r="C31" t="s">
        <v>138</v>
      </c>
      <c r="D31" t="s">
        <v>152</v>
      </c>
      <c r="E31" t="s">
        <v>462</v>
      </c>
      <c r="F31" s="972">
        <v>3</v>
      </c>
      <c r="G31">
        <v>18</v>
      </c>
      <c r="H31">
        <f t="shared" si="8"/>
        <v>2</v>
      </c>
      <c r="I31">
        <v>0</v>
      </c>
      <c r="J31">
        <f t="shared" si="8"/>
        <v>0</v>
      </c>
      <c r="K31">
        <v>9</v>
      </c>
      <c r="L31">
        <f t="shared" si="7"/>
        <v>1</v>
      </c>
      <c r="M31" t="str">
        <f>'[1]семестровка ЗВ'!AH387</f>
        <v>залік</v>
      </c>
      <c r="Q31" t="str">
        <f>'[1]семестровка ЗВ'!AG387</f>
        <v>зв</v>
      </c>
      <c r="R31" t="s">
        <v>452</v>
      </c>
      <c r="S31" t="s">
        <v>452</v>
      </c>
      <c r="T31" t="s">
        <v>453</v>
      </c>
    </row>
    <row r="32" spans="1:20" ht="12.75">
      <c r="A32" s="971" t="s">
        <v>284</v>
      </c>
      <c r="B32" t="s">
        <v>458</v>
      </c>
      <c r="C32" t="s">
        <v>278</v>
      </c>
      <c r="D32" t="s">
        <v>152</v>
      </c>
      <c r="E32" t="s">
        <v>462</v>
      </c>
      <c r="F32" s="972">
        <v>2</v>
      </c>
      <c r="G32">
        <v>9</v>
      </c>
      <c r="H32">
        <f t="shared" si="8"/>
        <v>1</v>
      </c>
      <c r="I32">
        <v>0</v>
      </c>
      <c r="J32">
        <f t="shared" si="8"/>
        <v>0</v>
      </c>
      <c r="K32">
        <v>9</v>
      </c>
      <c r="L32">
        <f t="shared" si="7"/>
        <v>1</v>
      </c>
      <c r="M32" t="str">
        <f>'[1]семестровка ЗВ'!AH388</f>
        <v>залік</v>
      </c>
      <c r="Q32" t="str">
        <f>'[1]семестровка ЗВ'!AG388</f>
        <v>зв</v>
      </c>
      <c r="R32" t="s">
        <v>452</v>
      </c>
      <c r="S32" t="s">
        <v>452</v>
      </c>
      <c r="T32" t="s">
        <v>453</v>
      </c>
    </row>
    <row r="33" spans="1:20" ht="12.75">
      <c r="A33" s="971" t="s">
        <v>400</v>
      </c>
      <c r="B33" t="s">
        <v>461</v>
      </c>
      <c r="C33" t="s">
        <v>109</v>
      </c>
      <c r="D33" t="s">
        <v>152</v>
      </c>
      <c r="E33" t="s">
        <v>462</v>
      </c>
      <c r="F33" s="972">
        <v>3</v>
      </c>
      <c r="G33">
        <v>27</v>
      </c>
      <c r="H33">
        <f t="shared" si="8"/>
        <v>3</v>
      </c>
      <c r="I33">
        <v>0</v>
      </c>
      <c r="J33">
        <f t="shared" si="8"/>
        <v>0</v>
      </c>
      <c r="K33">
        <v>0</v>
      </c>
      <c r="L33">
        <f t="shared" si="7"/>
        <v>0</v>
      </c>
      <c r="M33">
        <f>'[1]семестровка ЗВ'!AH389</f>
        <v>0</v>
      </c>
      <c r="Q33" t="str">
        <f>'[1]семестровка ЗВ'!AG389</f>
        <v>зв</v>
      </c>
      <c r="R33" t="s">
        <v>452</v>
      </c>
      <c r="S33" t="s">
        <v>452</v>
      </c>
      <c r="T33" t="s">
        <v>453</v>
      </c>
    </row>
    <row r="34" spans="1:20" ht="12.75">
      <c r="A34" s="971">
        <v>0</v>
      </c>
      <c r="B34" t="s">
        <v>160</v>
      </c>
      <c r="C34" t="s">
        <v>460</v>
      </c>
      <c r="D34" t="s">
        <v>152</v>
      </c>
      <c r="E34" t="s">
        <v>462</v>
      </c>
      <c r="F34" s="972">
        <v>2</v>
      </c>
      <c r="G34">
        <v>0</v>
      </c>
      <c r="H34">
        <f t="shared" si="8"/>
        <v>0</v>
      </c>
      <c r="I34">
        <v>0</v>
      </c>
      <c r="J34">
        <f t="shared" si="8"/>
        <v>0</v>
      </c>
      <c r="K34">
        <v>0</v>
      </c>
      <c r="L34">
        <f t="shared" si="7"/>
        <v>0</v>
      </c>
      <c r="M34">
        <f>'[1]семестровка ЗВ'!AH390</f>
        <v>0</v>
      </c>
      <c r="Q34" t="str">
        <f>'[1]семестровка ЗВ'!AG390</f>
        <v>фв</v>
      </c>
      <c r="R34" t="s">
        <v>451</v>
      </c>
      <c r="S34" t="s">
        <v>452</v>
      </c>
      <c r="T34" t="s">
        <v>453</v>
      </c>
    </row>
    <row r="35" spans="1:12" ht="31.5">
      <c r="A35" s="971"/>
      <c r="C35" s="973" t="s">
        <v>463</v>
      </c>
      <c r="F35" s="972">
        <f>SUM(F27:F33)</f>
        <v>29</v>
      </c>
      <c r="G35" s="972">
        <f aca="true" t="shared" si="9" ref="G35:L35">SUM(G27:G33)</f>
        <v>171</v>
      </c>
      <c r="H35" s="972">
        <f t="shared" si="9"/>
        <v>19</v>
      </c>
      <c r="I35" s="972">
        <f t="shared" si="9"/>
        <v>36</v>
      </c>
      <c r="J35" s="972">
        <f t="shared" si="9"/>
        <v>4</v>
      </c>
      <c r="K35" s="972">
        <f t="shared" si="9"/>
        <v>54</v>
      </c>
      <c r="L35" s="972">
        <f t="shared" si="9"/>
        <v>6</v>
      </c>
    </row>
    <row r="36" ht="12.75">
      <c r="A36" s="971"/>
    </row>
    <row r="37" ht="12.75">
      <c r="A37" s="971"/>
    </row>
    <row r="38" spans="1:3" ht="12.75">
      <c r="A38" s="971"/>
      <c r="C38" t="s">
        <v>119</v>
      </c>
    </row>
    <row r="39" ht="12.75">
      <c r="A39" s="971"/>
    </row>
    <row r="40" ht="12.75">
      <c r="A40" s="971"/>
    </row>
    <row r="41" ht="12.75">
      <c r="A41" s="971"/>
    </row>
    <row r="42" ht="12.75">
      <c r="A42" s="971"/>
    </row>
    <row r="43" ht="12.75">
      <c r="A43" s="971"/>
    </row>
    <row r="44" ht="12.75">
      <c r="A44" s="971"/>
    </row>
  </sheetData>
  <sheetProtection/>
  <mergeCells count="13">
    <mergeCell ref="I1:J1"/>
    <mergeCell ref="K1:L1"/>
    <mergeCell ref="M1:M2"/>
    <mergeCell ref="A3:M3"/>
    <mergeCell ref="A14:M14"/>
    <mergeCell ref="A26:M26"/>
    <mergeCell ref="A1:A2"/>
    <mergeCell ref="B1:B2"/>
    <mergeCell ref="C1:C2"/>
    <mergeCell ref="D1:D2"/>
    <mergeCell ref="E1:E2"/>
    <mergeCell ref="F1:F2"/>
    <mergeCell ref="G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view="pageBreakPreview" zoomScale="80" zoomScaleNormal="50" zoomScaleSheetLayoutView="80" zoomScalePageLayoutView="0" workbookViewId="0" topLeftCell="A1">
      <selection activeCell="A5" sqref="A5"/>
    </sheetView>
  </sheetViews>
  <sheetFormatPr defaultColWidth="3.25390625" defaultRowHeight="12.75"/>
  <cols>
    <col min="1" max="1" width="13.125" style="1" customWidth="1"/>
    <col min="2" max="2" width="4.375" style="1" customWidth="1"/>
    <col min="3" max="8" width="3.25390625" style="1" customWidth="1"/>
    <col min="9" max="9" width="4.375" style="1" customWidth="1"/>
    <col min="10" max="10" width="3.375" style="1" customWidth="1"/>
    <col min="11" max="11" width="4.625" style="1" customWidth="1"/>
    <col min="12" max="13" width="4.00390625" style="1" customWidth="1"/>
    <col min="14" max="14" width="4.25390625" style="1" customWidth="1"/>
    <col min="15" max="15" width="5.875" style="1" customWidth="1"/>
    <col min="16" max="16" width="6.75390625" style="1" customWidth="1"/>
    <col min="17" max="17" width="5.25390625" style="1" customWidth="1"/>
    <col min="18" max="18" width="4.125" style="1" customWidth="1"/>
    <col min="19" max="19" width="4.75390625" style="1" customWidth="1"/>
    <col min="20" max="22" width="3.75390625" style="1" customWidth="1"/>
    <col min="23" max="23" width="4.125" style="1" customWidth="1"/>
    <col min="24" max="24" width="4.625" style="1" customWidth="1"/>
    <col min="25" max="25" width="3.75390625" style="1" customWidth="1"/>
    <col min="26" max="26" width="4.125" style="1" customWidth="1"/>
    <col min="27" max="27" width="4.375" style="1" customWidth="1"/>
    <col min="28" max="28" width="4.00390625" style="1" customWidth="1"/>
    <col min="29" max="30" width="4.75390625" style="1" customWidth="1"/>
    <col min="31" max="31" width="4.25390625" style="1" customWidth="1"/>
    <col min="32" max="32" width="5.25390625" style="1" customWidth="1"/>
    <col min="33" max="33" width="5.875" style="1" customWidth="1"/>
    <col min="34" max="34" width="5.375" style="1" customWidth="1"/>
    <col min="35" max="35" width="6.25390625" style="1" customWidth="1"/>
    <col min="36" max="37" width="5.875" style="1" customWidth="1"/>
    <col min="38" max="39" width="5.25390625" style="1" customWidth="1"/>
    <col min="40" max="42" width="5.125" style="1" customWidth="1"/>
    <col min="43" max="43" width="4.25390625" style="1" customWidth="1"/>
    <col min="44" max="44" width="4.875" style="1" customWidth="1"/>
    <col min="45" max="45" width="5.375" style="1" customWidth="1"/>
    <col min="46" max="46" width="5.125" style="1" customWidth="1"/>
    <col min="47" max="47" width="4.125" style="1" customWidth="1"/>
    <col min="48" max="48" width="4.875" style="1" customWidth="1"/>
    <col min="49" max="49" width="4.125" style="1" customWidth="1"/>
    <col min="50" max="50" width="4.75390625" style="1" customWidth="1"/>
    <col min="51" max="51" width="4.625" style="1" customWidth="1"/>
    <col min="52" max="52" width="3.875" style="1" customWidth="1"/>
    <col min="53" max="53" width="4.00390625" style="1" customWidth="1"/>
    <col min="54" max="55" width="4.625" style="1" customWidth="1"/>
    <col min="56" max="56" width="4.875" style="1" customWidth="1"/>
    <col min="57" max="57" width="5.75390625" style="1" customWidth="1"/>
    <col min="58" max="16384" width="3.25390625" style="1" customWidth="1"/>
  </cols>
  <sheetData>
    <row r="1" spans="1:57" ht="20.25">
      <c r="A1" s="1065" t="s">
        <v>140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1013" t="s">
        <v>139</v>
      </c>
      <c r="AQ1" s="1013"/>
      <c r="AR1" s="1013"/>
      <c r="AS1" s="1013"/>
      <c r="AT1" s="1013"/>
      <c r="AU1" s="1013"/>
      <c r="AV1" s="1013"/>
      <c r="AW1" s="1013"/>
      <c r="AX1" s="1013"/>
      <c r="AY1" s="1013"/>
      <c r="AZ1" s="1013"/>
      <c r="BA1" s="1013"/>
      <c r="BB1" s="1013"/>
      <c r="BC1" s="1013"/>
      <c r="BD1" s="1013"/>
      <c r="BE1" s="1013"/>
    </row>
    <row r="2" spans="1:57" ht="20.25" customHeight="1">
      <c r="A2" s="1065" t="s">
        <v>141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/>
      <c r="AO2" s="1029"/>
      <c r="AP2" s="1013"/>
      <c r="AQ2" s="1013"/>
      <c r="AR2" s="1013"/>
      <c r="AS2" s="1013"/>
      <c r="AT2" s="1013"/>
      <c r="AU2" s="1013"/>
      <c r="AV2" s="1013"/>
      <c r="AW2" s="1013"/>
      <c r="AX2" s="1013"/>
      <c r="AY2" s="1013"/>
      <c r="AZ2" s="1013"/>
      <c r="BA2" s="1013"/>
      <c r="BB2" s="1013"/>
      <c r="BC2" s="1013"/>
      <c r="BD2" s="1013"/>
      <c r="BE2" s="1013"/>
    </row>
    <row r="3" spans="1:41" ht="22.5" customHeight="1">
      <c r="A3" s="1065" t="s">
        <v>466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9" t="s">
        <v>48</v>
      </c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</row>
    <row r="4" spans="1:57" ht="23.25" customHeight="1">
      <c r="A4" s="1066" t="s">
        <v>467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2" t="s">
        <v>16</v>
      </c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1062"/>
      <c r="AI4" s="1062"/>
      <c r="AJ4" s="1062"/>
      <c r="AK4" s="1062"/>
      <c r="AL4" s="1062"/>
      <c r="AM4" s="1062"/>
      <c r="AN4" s="1062"/>
      <c r="AO4" s="1062"/>
      <c r="AP4" s="1013" t="s">
        <v>168</v>
      </c>
      <c r="AQ4" s="1013"/>
      <c r="AR4" s="1013"/>
      <c r="AS4" s="1013"/>
      <c r="AT4" s="1013"/>
      <c r="AU4" s="1013"/>
      <c r="AV4" s="1013"/>
      <c r="AW4" s="1013"/>
      <c r="AX4" s="1013"/>
      <c r="AY4" s="1013"/>
      <c r="AZ4" s="1013"/>
      <c r="BA4" s="1013"/>
      <c r="BB4" s="1013"/>
      <c r="BC4" s="1013"/>
      <c r="BD4" s="1013"/>
      <c r="BE4" s="1013"/>
    </row>
    <row r="5" spans="1:57" ht="31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62"/>
      <c r="Q5" s="1062"/>
      <c r="R5" s="1062"/>
      <c r="S5" s="1062"/>
      <c r="T5" s="1062"/>
      <c r="U5" s="1062"/>
      <c r="V5" s="1062"/>
      <c r="W5" s="1062"/>
      <c r="X5" s="1062"/>
      <c r="Y5" s="1062"/>
      <c r="Z5" s="1062"/>
      <c r="AA5" s="1062"/>
      <c r="AB5" s="1062"/>
      <c r="AC5" s="1062"/>
      <c r="AD5" s="1062"/>
      <c r="AE5" s="1062"/>
      <c r="AF5" s="1062"/>
      <c r="AG5" s="1062"/>
      <c r="AH5" s="1062"/>
      <c r="AI5" s="1062"/>
      <c r="AJ5" s="1062"/>
      <c r="AK5" s="1062"/>
      <c r="AL5" s="1062"/>
      <c r="AM5" s="1062"/>
      <c r="AN5" s="1062"/>
      <c r="AO5" s="1062"/>
      <c r="AP5" s="1074" t="s">
        <v>434</v>
      </c>
      <c r="AQ5" s="1074"/>
      <c r="AR5" s="1074"/>
      <c r="AS5" s="1074"/>
      <c r="AT5" s="1074"/>
      <c r="AU5" s="1074"/>
      <c r="AV5" s="1074"/>
      <c r="AW5" s="1074"/>
      <c r="AX5" s="1074"/>
      <c r="AY5" s="1074"/>
      <c r="AZ5" s="1074"/>
      <c r="BA5" s="1074"/>
      <c r="BB5" s="1074"/>
      <c r="BC5" s="1074"/>
      <c r="BD5" s="1074"/>
      <c r="BE5" s="1074"/>
    </row>
    <row r="6" spans="1:57" ht="19.5" customHeight="1">
      <c r="A6" s="1063" t="s">
        <v>25</v>
      </c>
      <c r="B6" s="1063"/>
      <c r="C6" s="1063"/>
      <c r="D6" s="1063"/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9" t="s">
        <v>34</v>
      </c>
      <c r="Q6" s="1069"/>
      <c r="R6" s="1069"/>
      <c r="S6" s="1069"/>
      <c r="T6" s="1069"/>
      <c r="U6" s="1069"/>
      <c r="V6" s="1069"/>
      <c r="W6" s="1069"/>
      <c r="X6" s="1069"/>
      <c r="Y6" s="1069"/>
      <c r="Z6" s="1069"/>
      <c r="AA6" s="1069"/>
      <c r="AB6" s="1069"/>
      <c r="AC6" s="1069"/>
      <c r="AD6" s="1069"/>
      <c r="AE6" s="1069"/>
      <c r="AF6" s="1069"/>
      <c r="AG6" s="1069"/>
      <c r="AH6" s="1069"/>
      <c r="AI6" s="1069"/>
      <c r="AJ6" s="1069"/>
      <c r="AK6" s="1069"/>
      <c r="AL6" s="1069"/>
      <c r="AM6" s="1069"/>
      <c r="AN6" s="1069"/>
      <c r="AO6" s="1069"/>
      <c r="AP6" s="1067"/>
      <c r="AQ6" s="1067"/>
      <c r="AR6" s="1067"/>
      <c r="AS6" s="1067"/>
      <c r="AT6" s="1067"/>
      <c r="AU6" s="1067"/>
      <c r="AV6" s="1067"/>
      <c r="AW6" s="1067"/>
      <c r="AX6" s="1067"/>
      <c r="AY6" s="1067"/>
      <c r="AZ6" s="1067"/>
      <c r="BA6" s="1067"/>
      <c r="BB6" s="1067"/>
      <c r="BC6" s="1067"/>
      <c r="BD6" s="1067"/>
      <c r="BE6" s="1067"/>
    </row>
    <row r="7" spans="1:57" s="3" customFormat="1" ht="33.75" customHeight="1">
      <c r="A7" s="1065" t="s">
        <v>142</v>
      </c>
      <c r="B7" s="1065"/>
      <c r="C7" s="1065"/>
      <c r="D7" s="1065"/>
      <c r="E7" s="1065"/>
      <c r="F7" s="1065"/>
      <c r="G7" s="1065"/>
      <c r="H7" s="1065"/>
      <c r="I7" s="1065"/>
      <c r="J7" s="1065"/>
      <c r="K7" s="1065"/>
      <c r="L7" s="1065"/>
      <c r="M7" s="1065"/>
      <c r="N7" s="1065"/>
      <c r="O7" s="1065"/>
      <c r="P7" s="1068" t="s">
        <v>49</v>
      </c>
      <c r="Q7" s="1068"/>
      <c r="R7" s="1068"/>
      <c r="S7" s="1068"/>
      <c r="T7" s="1068"/>
      <c r="U7" s="1068"/>
      <c r="V7" s="1068"/>
      <c r="W7" s="1068"/>
      <c r="X7" s="1068"/>
      <c r="Y7" s="1068"/>
      <c r="Z7" s="1068"/>
      <c r="AA7" s="1068"/>
      <c r="AB7" s="1068"/>
      <c r="AC7" s="1068"/>
      <c r="AD7" s="1068"/>
      <c r="AE7" s="1068"/>
      <c r="AF7" s="1068"/>
      <c r="AG7" s="1068"/>
      <c r="AH7" s="1068"/>
      <c r="AI7" s="1068"/>
      <c r="AJ7" s="1068"/>
      <c r="AK7" s="1068"/>
      <c r="AL7" s="1068"/>
      <c r="AM7" s="1068"/>
      <c r="AN7" s="1068"/>
      <c r="AO7" s="1068"/>
      <c r="AP7" s="1067"/>
      <c r="AQ7" s="1067"/>
      <c r="AR7" s="1067"/>
      <c r="AS7" s="1067"/>
      <c r="AT7" s="1067"/>
      <c r="AU7" s="1067"/>
      <c r="AV7" s="1067"/>
      <c r="AW7" s="1067"/>
      <c r="AX7" s="1067"/>
      <c r="AY7" s="1067"/>
      <c r="AZ7" s="1067"/>
      <c r="BA7" s="1067"/>
      <c r="BB7" s="1067"/>
      <c r="BC7" s="1067"/>
      <c r="BD7" s="1067"/>
      <c r="BE7" s="1067"/>
    </row>
    <row r="8" spans="1:57" s="3" customFormat="1" ht="20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064" t="s">
        <v>121</v>
      </c>
      <c r="Q8" s="1064"/>
      <c r="R8" s="1064"/>
      <c r="S8" s="1064"/>
      <c r="T8" s="1064"/>
      <c r="U8" s="1064"/>
      <c r="V8" s="1064"/>
      <c r="W8" s="1064"/>
      <c r="X8" s="1064"/>
      <c r="Y8" s="1064"/>
      <c r="Z8" s="1064"/>
      <c r="AA8" s="1064"/>
      <c r="AB8" s="1064"/>
      <c r="AC8" s="1064"/>
      <c r="AD8" s="1064"/>
      <c r="AE8" s="1064"/>
      <c r="AF8" s="1064"/>
      <c r="AG8" s="1064"/>
      <c r="AH8" s="1064"/>
      <c r="AI8" s="1064"/>
      <c r="AJ8" s="1064"/>
      <c r="AK8" s="1064"/>
      <c r="AL8" s="1064"/>
      <c r="AM8" s="1064"/>
      <c r="AN8" s="1064"/>
      <c r="AO8" s="1064"/>
      <c r="AP8" s="1067"/>
      <c r="AQ8" s="1073"/>
      <c r="AR8" s="1073"/>
      <c r="AS8" s="1073"/>
      <c r="AT8" s="1073"/>
      <c r="AU8" s="1073"/>
      <c r="AV8" s="1073"/>
      <c r="AW8" s="1073"/>
      <c r="AX8" s="1073"/>
      <c r="AY8" s="1073"/>
      <c r="AZ8" s="1073"/>
      <c r="BA8" s="1073"/>
      <c r="BB8" s="1073"/>
      <c r="BC8" s="1073"/>
      <c r="BD8" s="1073"/>
      <c r="BE8" s="1073"/>
    </row>
    <row r="9" spans="1:57" s="3" customFormat="1" ht="23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064" t="s">
        <v>128</v>
      </c>
      <c r="Q9" s="1064"/>
      <c r="R9" s="1064"/>
      <c r="S9" s="1064"/>
      <c r="T9" s="1064"/>
      <c r="U9" s="1064"/>
      <c r="V9" s="1064"/>
      <c r="W9" s="1064"/>
      <c r="X9" s="1064"/>
      <c r="Y9" s="1064"/>
      <c r="Z9" s="1064"/>
      <c r="AA9" s="1064"/>
      <c r="AB9" s="1064"/>
      <c r="AC9" s="1064"/>
      <c r="AD9" s="1064"/>
      <c r="AE9" s="1064"/>
      <c r="AF9" s="1064"/>
      <c r="AG9" s="1064"/>
      <c r="AH9" s="1064"/>
      <c r="AI9" s="1064"/>
      <c r="AJ9" s="1064"/>
      <c r="AK9" s="1064"/>
      <c r="AL9" s="1064"/>
      <c r="AM9" s="1064"/>
      <c r="AN9" s="1064"/>
      <c r="AO9" s="1064"/>
      <c r="AP9" s="1067"/>
      <c r="AQ9" s="1073"/>
      <c r="AR9" s="1073"/>
      <c r="AS9" s="1073"/>
      <c r="AT9" s="1073"/>
      <c r="AU9" s="1073"/>
      <c r="AV9" s="1073"/>
      <c r="AW9" s="1073"/>
      <c r="AX9" s="1073"/>
      <c r="AY9" s="1073"/>
      <c r="AZ9" s="1073"/>
      <c r="BA9" s="1073"/>
      <c r="BB9" s="1073"/>
      <c r="BC9" s="1073"/>
      <c r="BD9" s="1073"/>
      <c r="BE9" s="1073"/>
    </row>
    <row r="10" spans="1:57" s="3" customFormat="1" ht="31.5" customHeight="1">
      <c r="A10" s="1030"/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64" t="s">
        <v>210</v>
      </c>
      <c r="Q10" s="1064"/>
      <c r="R10" s="1064"/>
      <c r="S10" s="1064"/>
      <c r="T10" s="1064"/>
      <c r="U10" s="1064"/>
      <c r="V10" s="1064"/>
      <c r="W10" s="1064"/>
      <c r="X10" s="1064"/>
      <c r="Y10" s="1064"/>
      <c r="Z10" s="1064"/>
      <c r="AA10" s="1064"/>
      <c r="AB10" s="1064"/>
      <c r="AC10" s="1064"/>
      <c r="AD10" s="1064"/>
      <c r="AE10" s="1064"/>
      <c r="AF10" s="1064"/>
      <c r="AG10" s="1064"/>
      <c r="AH10" s="1064"/>
      <c r="AI10" s="1064"/>
      <c r="AJ10" s="1064"/>
      <c r="AK10" s="1064"/>
      <c r="AL10" s="1064"/>
      <c r="AM10" s="1064"/>
      <c r="AN10" s="1064"/>
      <c r="AO10" s="1064"/>
      <c r="AP10" s="1075"/>
      <c r="AQ10" s="1075"/>
      <c r="AR10" s="1075"/>
      <c r="AS10" s="1075"/>
      <c r="AT10" s="1075"/>
      <c r="AU10" s="1075"/>
      <c r="AV10" s="1075"/>
      <c r="AW10" s="1075"/>
      <c r="AX10" s="1075"/>
      <c r="AY10" s="1075"/>
      <c r="AZ10" s="1075"/>
      <c r="BA10" s="1075"/>
      <c r="BB10" s="1075"/>
      <c r="BC10" s="1075"/>
      <c r="BD10" s="1075"/>
      <c r="BE10" s="1075"/>
    </row>
    <row r="11" spans="1:57" ht="31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68" t="s">
        <v>144</v>
      </c>
      <c r="Q11" s="1068"/>
      <c r="R11" s="1068"/>
      <c r="S11" s="1068"/>
      <c r="T11" s="1068"/>
      <c r="U11" s="1068"/>
      <c r="V11" s="1068"/>
      <c r="W11" s="1068"/>
      <c r="X11" s="1068"/>
      <c r="Y11" s="1068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8"/>
      <c r="AL11" s="1068"/>
      <c r="AM11" s="1068"/>
      <c r="AN11" s="1068"/>
      <c r="AO11" s="1068"/>
      <c r="AP11" s="1067"/>
      <c r="AQ11" s="1067"/>
      <c r="AR11" s="1067"/>
      <c r="AS11" s="1067"/>
      <c r="AT11" s="1067"/>
      <c r="AU11" s="1067"/>
      <c r="AV11" s="1067"/>
      <c r="AW11" s="1067"/>
      <c r="AX11" s="1067"/>
      <c r="AY11" s="1067"/>
      <c r="AZ11" s="1067"/>
      <c r="BA11" s="1067"/>
      <c r="BB11" s="1067"/>
      <c r="BC11" s="1067"/>
      <c r="BD11" s="1067"/>
      <c r="BE11" s="1067"/>
    </row>
    <row r="12" spans="1:57" ht="33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067"/>
      <c r="AQ12" s="1073"/>
      <c r="AR12" s="1073"/>
      <c r="AS12" s="1073"/>
      <c r="AT12" s="1073"/>
      <c r="AU12" s="1073"/>
      <c r="AV12" s="1073"/>
      <c r="AW12" s="1073"/>
      <c r="AX12" s="1073"/>
      <c r="AY12" s="1073"/>
      <c r="AZ12" s="1073"/>
      <c r="BA12" s="1073"/>
      <c r="BB12" s="1073"/>
      <c r="BC12" s="1073"/>
      <c r="BD12" s="1073"/>
      <c r="BE12" s="1073"/>
    </row>
    <row r="13" spans="1:57" ht="3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1067"/>
      <c r="AQ13" s="1067"/>
      <c r="AR13" s="1067"/>
      <c r="AS13" s="1067"/>
      <c r="AT13" s="1067"/>
      <c r="AU13" s="1067"/>
      <c r="AV13" s="1067"/>
      <c r="AW13" s="1067"/>
      <c r="AX13" s="1067"/>
      <c r="AY13" s="1067"/>
      <c r="AZ13" s="1067"/>
      <c r="BA13" s="1067"/>
      <c r="BB13" s="1067"/>
      <c r="BC13" s="1067"/>
      <c r="BD13" s="1067"/>
      <c r="BE13" s="1067"/>
    </row>
    <row r="14" spans="1:57" ht="19.5" thickBot="1">
      <c r="A14" s="1076" t="s">
        <v>212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076"/>
      <c r="AL14" s="1076"/>
      <c r="AM14" s="1076"/>
      <c r="AN14" s="1076"/>
      <c r="AO14" s="1076"/>
      <c r="AP14" s="1076"/>
      <c r="AQ14" s="1076"/>
      <c r="AR14" s="1076"/>
      <c r="AS14" s="1076"/>
      <c r="AT14" s="1076"/>
      <c r="AU14" s="1076"/>
      <c r="AV14" s="1076"/>
      <c r="AW14" s="1076"/>
      <c r="AX14" s="1076"/>
      <c r="AY14" s="1076"/>
      <c r="AZ14" s="1076"/>
      <c r="BA14" s="1076"/>
      <c r="BB14" s="1076"/>
      <c r="BC14" s="1076"/>
      <c r="BD14" s="1076"/>
      <c r="BE14" s="1076"/>
    </row>
    <row r="15" spans="1:57" ht="15.75" customHeight="1" thickBot="1">
      <c r="A15" s="1077" t="s">
        <v>12</v>
      </c>
      <c r="B15" s="1111" t="s">
        <v>0</v>
      </c>
      <c r="C15" s="1106"/>
      <c r="D15" s="1106"/>
      <c r="E15" s="1112"/>
      <c r="F15" s="1111" t="s">
        <v>1</v>
      </c>
      <c r="G15" s="1106"/>
      <c r="H15" s="1106"/>
      <c r="I15" s="1112"/>
      <c r="J15" s="1111" t="s">
        <v>2</v>
      </c>
      <c r="K15" s="1106"/>
      <c r="L15" s="1106"/>
      <c r="M15" s="1112"/>
      <c r="N15" s="1071" t="s">
        <v>3</v>
      </c>
      <c r="O15" s="1072"/>
      <c r="P15" s="1072"/>
      <c r="Q15" s="1072"/>
      <c r="R15" s="1072"/>
      <c r="S15" s="1085" t="s">
        <v>4</v>
      </c>
      <c r="T15" s="1086"/>
      <c r="U15" s="1086"/>
      <c r="V15" s="1086"/>
      <c r="W15" s="1087"/>
      <c r="X15" s="1071" t="s">
        <v>5</v>
      </c>
      <c r="Y15" s="1072"/>
      <c r="Z15" s="1072"/>
      <c r="AA15" s="1079"/>
      <c r="AB15" s="1071" t="s">
        <v>6</v>
      </c>
      <c r="AC15" s="1072"/>
      <c r="AD15" s="1072"/>
      <c r="AE15" s="1079"/>
      <c r="AF15" s="1071" t="s">
        <v>7</v>
      </c>
      <c r="AG15" s="1072"/>
      <c r="AH15" s="1072"/>
      <c r="AI15" s="1072"/>
      <c r="AJ15" s="1093" t="s">
        <v>8</v>
      </c>
      <c r="AK15" s="1094"/>
      <c r="AL15" s="1094"/>
      <c r="AM15" s="1094"/>
      <c r="AN15" s="1095"/>
      <c r="AO15" s="1105" t="s">
        <v>9</v>
      </c>
      <c r="AP15" s="1106"/>
      <c r="AQ15" s="1106"/>
      <c r="AR15" s="1107"/>
      <c r="AS15" s="1102" t="s">
        <v>10</v>
      </c>
      <c r="AT15" s="1103"/>
      <c r="AU15" s="1103"/>
      <c r="AV15" s="1103"/>
      <c r="AW15" s="1104"/>
      <c r="AX15" s="1108" t="s">
        <v>11</v>
      </c>
      <c r="AY15" s="1109"/>
      <c r="AZ15" s="1109"/>
      <c r="BA15" s="1110"/>
      <c r="BB15" s="1070"/>
      <c r="BC15" s="1070"/>
      <c r="BD15" s="1070"/>
      <c r="BE15" s="1070"/>
    </row>
    <row r="16" spans="1:57" ht="13.5" customHeight="1" thickBot="1">
      <c r="A16" s="1078"/>
      <c r="B16" s="321">
        <v>1</v>
      </c>
      <c r="C16" s="322">
        <v>2</v>
      </c>
      <c r="D16" s="322">
        <v>3</v>
      </c>
      <c r="E16" s="323">
        <v>4</v>
      </c>
      <c r="F16" s="321">
        <v>5</v>
      </c>
      <c r="G16" s="322">
        <v>6</v>
      </c>
      <c r="H16" s="322">
        <v>7</v>
      </c>
      <c r="I16" s="323">
        <v>8</v>
      </c>
      <c r="J16" s="321">
        <v>9</v>
      </c>
      <c r="K16" s="322">
        <v>10</v>
      </c>
      <c r="L16" s="322">
        <v>11</v>
      </c>
      <c r="M16" s="323">
        <v>12</v>
      </c>
      <c r="N16" s="321">
        <v>13</v>
      </c>
      <c r="O16" s="322">
        <v>14</v>
      </c>
      <c r="P16" s="322">
        <v>15</v>
      </c>
      <c r="Q16" s="322">
        <v>16</v>
      </c>
      <c r="R16" s="324">
        <v>17</v>
      </c>
      <c r="S16" s="320">
        <v>18</v>
      </c>
      <c r="T16" s="325">
        <v>19</v>
      </c>
      <c r="U16" s="325">
        <v>20</v>
      </c>
      <c r="V16" s="325">
        <v>21</v>
      </c>
      <c r="W16" s="326">
        <v>22</v>
      </c>
      <c r="X16" s="327">
        <v>23</v>
      </c>
      <c r="Y16" s="322">
        <v>24</v>
      </c>
      <c r="Z16" s="322">
        <v>25</v>
      </c>
      <c r="AA16" s="324">
        <v>26</v>
      </c>
      <c r="AB16" s="328">
        <v>27</v>
      </c>
      <c r="AC16" s="329">
        <v>28</v>
      </c>
      <c r="AD16" s="329">
        <v>29</v>
      </c>
      <c r="AE16" s="330">
        <v>30</v>
      </c>
      <c r="AF16" s="327">
        <v>31</v>
      </c>
      <c r="AG16" s="322">
        <v>32</v>
      </c>
      <c r="AH16" s="322">
        <v>33</v>
      </c>
      <c r="AI16" s="324">
        <v>34</v>
      </c>
      <c r="AJ16" s="331">
        <v>35</v>
      </c>
      <c r="AK16" s="325">
        <v>36</v>
      </c>
      <c r="AL16" s="325">
        <v>37</v>
      </c>
      <c r="AM16" s="325">
        <v>38</v>
      </c>
      <c r="AN16" s="326">
        <v>39</v>
      </c>
      <c r="AO16" s="327">
        <v>40</v>
      </c>
      <c r="AP16" s="322">
        <v>41</v>
      </c>
      <c r="AQ16" s="322">
        <v>42</v>
      </c>
      <c r="AR16" s="324">
        <v>43</v>
      </c>
      <c r="AS16" s="332">
        <v>44</v>
      </c>
      <c r="AT16" s="322">
        <v>45</v>
      </c>
      <c r="AU16" s="322">
        <v>46</v>
      </c>
      <c r="AV16" s="333">
        <v>47</v>
      </c>
      <c r="AW16" s="334">
        <v>48</v>
      </c>
      <c r="AX16" s="327">
        <v>49</v>
      </c>
      <c r="AY16" s="322">
        <v>50</v>
      </c>
      <c r="AZ16" s="322">
        <v>51</v>
      </c>
      <c r="BA16" s="323">
        <v>52</v>
      </c>
      <c r="BB16" s="10"/>
      <c r="BC16" s="10"/>
      <c r="BD16" s="10"/>
      <c r="BE16" s="10"/>
    </row>
    <row r="17" spans="1:57" s="2" customFormat="1" ht="19.5" thickBot="1">
      <c r="A17" s="335" t="s">
        <v>170</v>
      </c>
      <c r="B17" s="336" t="s">
        <v>42</v>
      </c>
      <c r="C17" s="336" t="s">
        <v>42</v>
      </c>
      <c r="D17" s="336" t="s">
        <v>42</v>
      </c>
      <c r="E17" s="337" t="s">
        <v>42</v>
      </c>
      <c r="F17" s="338" t="s">
        <v>42</v>
      </c>
      <c r="G17" s="339" t="s">
        <v>42</v>
      </c>
      <c r="H17" s="339" t="s">
        <v>42</v>
      </c>
      <c r="I17" s="340" t="s">
        <v>42</v>
      </c>
      <c r="J17" s="341" t="s">
        <v>42</v>
      </c>
      <c r="K17" s="336" t="s">
        <v>42</v>
      </c>
      <c r="L17" s="336" t="s">
        <v>42</v>
      </c>
      <c r="M17" s="337" t="s">
        <v>42</v>
      </c>
      <c r="N17" s="338" t="s">
        <v>42</v>
      </c>
      <c r="O17" s="339" t="s">
        <v>42</v>
      </c>
      <c r="P17" s="342" t="s">
        <v>42</v>
      </c>
      <c r="Q17" s="342" t="s">
        <v>18</v>
      </c>
      <c r="R17" s="340" t="s">
        <v>18</v>
      </c>
      <c r="S17" s="341" t="s">
        <v>20</v>
      </c>
      <c r="T17" s="336" t="s">
        <v>42</v>
      </c>
      <c r="U17" s="336" t="s">
        <v>42</v>
      </c>
      <c r="V17" s="336" t="s">
        <v>42</v>
      </c>
      <c r="W17" s="337" t="s">
        <v>42</v>
      </c>
      <c r="X17" s="338" t="s">
        <v>42</v>
      </c>
      <c r="Y17" s="339" t="s">
        <v>42</v>
      </c>
      <c r="Z17" s="339" t="s">
        <v>42</v>
      </c>
      <c r="AA17" s="340" t="s">
        <v>42</v>
      </c>
      <c r="AB17" s="341" t="s">
        <v>42</v>
      </c>
      <c r="AC17" s="336" t="s">
        <v>160</v>
      </c>
      <c r="AD17" s="336" t="s">
        <v>20</v>
      </c>
      <c r="AE17" s="337" t="s">
        <v>20</v>
      </c>
      <c r="AF17" s="338" t="s">
        <v>171</v>
      </c>
      <c r="AG17" s="339" t="s">
        <v>42</v>
      </c>
      <c r="AH17" s="339" t="s">
        <v>42</v>
      </c>
      <c r="AI17" s="340" t="s">
        <v>42</v>
      </c>
      <c r="AJ17" s="341" t="s">
        <v>42</v>
      </c>
      <c r="AK17" s="336" t="s">
        <v>42</v>
      </c>
      <c r="AL17" s="336" t="s">
        <v>42</v>
      </c>
      <c r="AM17" s="336" t="s">
        <v>42</v>
      </c>
      <c r="AN17" s="337" t="s">
        <v>42</v>
      </c>
      <c r="AO17" s="378" t="s">
        <v>42</v>
      </c>
      <c r="AP17" s="342" t="s">
        <v>18</v>
      </c>
      <c r="AQ17" s="342" t="s">
        <v>18</v>
      </c>
      <c r="AR17" s="379" t="s">
        <v>18</v>
      </c>
      <c r="AS17" s="343" t="s">
        <v>20</v>
      </c>
      <c r="AT17" s="344" t="s">
        <v>20</v>
      </c>
      <c r="AU17" s="344" t="s">
        <v>20</v>
      </c>
      <c r="AV17" s="344" t="s">
        <v>20</v>
      </c>
      <c r="AW17" s="345" t="s">
        <v>20</v>
      </c>
      <c r="AX17" s="346" t="s">
        <v>20</v>
      </c>
      <c r="AY17" s="347" t="s">
        <v>20</v>
      </c>
      <c r="AZ17" s="347" t="s">
        <v>20</v>
      </c>
      <c r="BA17" s="348" t="s">
        <v>20</v>
      </c>
      <c r="BB17" s="7"/>
      <c r="BC17" s="7"/>
      <c r="BD17" s="7"/>
      <c r="BE17" s="7"/>
    </row>
    <row r="18" spans="1:57" ht="19.5" thickBot="1">
      <c r="A18" s="349" t="s">
        <v>172</v>
      </c>
      <c r="B18" s="350" t="s">
        <v>42</v>
      </c>
      <c r="C18" s="350" t="s">
        <v>42</v>
      </c>
      <c r="D18" s="350" t="s">
        <v>42</v>
      </c>
      <c r="E18" s="351" t="s">
        <v>42</v>
      </c>
      <c r="F18" s="352" t="s">
        <v>42</v>
      </c>
      <c r="G18" s="350" t="s">
        <v>42</v>
      </c>
      <c r="H18" s="350" t="s">
        <v>42</v>
      </c>
      <c r="I18" s="353" t="s">
        <v>42</v>
      </c>
      <c r="J18" s="354" t="s">
        <v>42</v>
      </c>
      <c r="K18" s="350" t="s">
        <v>42</v>
      </c>
      <c r="L18" s="350" t="s">
        <v>42</v>
      </c>
      <c r="M18" s="351" t="s">
        <v>42</v>
      </c>
      <c r="N18" s="352" t="s">
        <v>42</v>
      </c>
      <c r="O18" s="350" t="s">
        <v>42</v>
      </c>
      <c r="P18" s="350" t="s">
        <v>42</v>
      </c>
      <c r="Q18" s="350" t="s">
        <v>18</v>
      </c>
      <c r="R18" s="380" t="s">
        <v>18</v>
      </c>
      <c r="S18" s="354" t="s">
        <v>20</v>
      </c>
      <c r="T18" s="350" t="s">
        <v>42</v>
      </c>
      <c r="U18" s="350" t="s">
        <v>42</v>
      </c>
      <c r="V18" s="350" t="s">
        <v>42</v>
      </c>
      <c r="W18" s="351" t="s">
        <v>42</v>
      </c>
      <c r="X18" s="352" t="s">
        <v>42</v>
      </c>
      <c r="Y18" s="350" t="s">
        <v>42</v>
      </c>
      <c r="Z18" s="350" t="s">
        <v>42</v>
      </c>
      <c r="AA18" s="353" t="s">
        <v>42</v>
      </c>
      <c r="AB18" s="354" t="s">
        <v>42</v>
      </c>
      <c r="AC18" s="350" t="s">
        <v>18</v>
      </c>
      <c r="AD18" s="350" t="s">
        <v>20</v>
      </c>
      <c r="AE18" s="353" t="s">
        <v>20</v>
      </c>
      <c r="AF18" s="357" t="s">
        <v>45</v>
      </c>
      <c r="AG18" s="355" t="s">
        <v>45</v>
      </c>
      <c r="AH18" s="355" t="s">
        <v>45</v>
      </c>
      <c r="AI18" s="356" t="s">
        <v>45</v>
      </c>
      <c r="AJ18" s="357" t="s">
        <v>45</v>
      </c>
      <c r="AK18" s="355" t="s">
        <v>45</v>
      </c>
      <c r="AL18" s="355" t="s">
        <v>45</v>
      </c>
      <c r="AM18" s="358" t="s">
        <v>45</v>
      </c>
      <c r="AN18" s="350" t="s">
        <v>18</v>
      </c>
      <c r="AO18" s="350" t="s">
        <v>13</v>
      </c>
      <c r="AP18" s="350" t="s">
        <v>13</v>
      </c>
      <c r="AQ18" s="350" t="s">
        <v>13</v>
      </c>
      <c r="AR18" s="353" t="s">
        <v>211</v>
      </c>
      <c r="AS18" s="1126"/>
      <c r="AT18" s="1103"/>
      <c r="AU18" s="1103"/>
      <c r="AV18" s="1103"/>
      <c r="AW18" s="1103"/>
      <c r="AX18" s="1103"/>
      <c r="AY18" s="1103"/>
      <c r="AZ18" s="1103"/>
      <c r="BA18" s="1127"/>
      <c r="BB18" s="7"/>
      <c r="BC18" s="7"/>
      <c r="BD18" s="7"/>
      <c r="BE18" s="7"/>
    </row>
    <row r="19" spans="1:57" ht="15.75">
      <c r="A19" s="1083" t="s">
        <v>430</v>
      </c>
      <c r="B19" s="1083"/>
      <c r="C19" s="1083"/>
      <c r="D19" s="1083"/>
      <c r="E19" s="1083"/>
      <c r="F19" s="1083"/>
      <c r="G19" s="1083"/>
      <c r="H19" s="1083"/>
      <c r="I19" s="1083"/>
      <c r="J19" s="1084"/>
      <c r="K19" s="1084"/>
      <c r="L19" s="1084"/>
      <c r="M19" s="1084"/>
      <c r="N19" s="1084"/>
      <c r="O19" s="1084"/>
      <c r="P19" s="1084"/>
      <c r="Q19" s="1084"/>
      <c r="R19" s="1084"/>
      <c r="S19" s="1084"/>
      <c r="T19" s="1084"/>
      <c r="U19" s="1084"/>
      <c r="V19" s="1084"/>
      <c r="W19" s="1084"/>
      <c r="X19" s="1084"/>
      <c r="Y19" s="1084"/>
      <c r="Z19" s="1084"/>
      <c r="AA19" s="1084"/>
      <c r="AB19" s="1084"/>
      <c r="AC19" s="1084"/>
      <c r="AD19" s="1084"/>
      <c r="AE19" s="1084"/>
      <c r="AF19" s="1084"/>
      <c r="AG19" s="1084"/>
      <c r="AH19" s="1084"/>
      <c r="AI19" s="1084"/>
      <c r="AJ19" s="1084"/>
      <c r="AK19" s="1084"/>
      <c r="AL19" s="1084"/>
      <c r="AM19" s="1084"/>
      <c r="AN19" s="1084"/>
      <c r="AO19" s="1084"/>
      <c r="AP19" s="1084"/>
      <c r="AQ19" s="1084"/>
      <c r="AR19" s="1084"/>
      <c r="AS19" s="1084"/>
      <c r="AT19" s="1084"/>
      <c r="AU19" s="1084"/>
      <c r="AV19" s="21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5.75">
      <c r="A20" s="20"/>
      <c r="B20" s="20"/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20.25">
      <c r="A21" s="1128" t="s">
        <v>251</v>
      </c>
      <c r="B21" s="1129"/>
      <c r="C21" s="1129"/>
      <c r="D21" s="1129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1129"/>
      <c r="P21" s="1129"/>
      <c r="Q21" s="1129"/>
      <c r="R21" s="1129"/>
      <c r="S21" s="1129"/>
      <c r="T21" s="1129"/>
      <c r="U21" s="1129"/>
      <c r="V21" s="1129"/>
      <c r="W21" s="1129"/>
      <c r="X21" s="1129"/>
      <c r="Y21" s="1129"/>
      <c r="Z21" s="1129"/>
      <c r="AA21" s="1129"/>
      <c r="AB21" s="1129"/>
      <c r="AC21" s="1129"/>
      <c r="AD21" s="1129"/>
      <c r="AE21" s="1129"/>
      <c r="AF21" s="1129"/>
      <c r="AG21" s="1129"/>
      <c r="AH21" s="1129"/>
      <c r="AI21" s="1129"/>
      <c r="AJ21" s="1129"/>
      <c r="AK21" s="1129"/>
      <c r="AL21" s="1129"/>
      <c r="AM21" s="1129"/>
      <c r="AN21" s="1129"/>
      <c r="AO21" s="1129"/>
      <c r="AP21" s="1129"/>
      <c r="AQ21" s="1129"/>
      <c r="AR21" s="1129"/>
      <c r="AS21" s="1129"/>
      <c r="AT21" s="1129"/>
      <c r="AU21" s="1129"/>
      <c r="AV21" s="1129"/>
      <c r="AW21" s="1129"/>
      <c r="AX21" s="1129"/>
      <c r="AY21" s="1129"/>
      <c r="AZ21" s="1129"/>
      <c r="BA21" s="1129"/>
      <c r="BB21" s="19"/>
      <c r="BC21" s="19"/>
      <c r="BD21" s="19"/>
      <c r="BE21" s="19"/>
    </row>
    <row r="22" spans="1:57" ht="15.75" customHeight="1">
      <c r="A22" s="1143" t="s">
        <v>12</v>
      </c>
      <c r="B22" s="1017"/>
      <c r="C22" s="1144" t="s">
        <v>14</v>
      </c>
      <c r="D22" s="1016"/>
      <c r="E22" s="1016"/>
      <c r="F22" s="1017"/>
      <c r="G22" s="1015" t="s">
        <v>17</v>
      </c>
      <c r="H22" s="1016"/>
      <c r="I22" s="1017"/>
      <c r="J22" s="1015" t="s">
        <v>19</v>
      </c>
      <c r="K22" s="1016"/>
      <c r="L22" s="1016"/>
      <c r="M22" s="1016"/>
      <c r="N22" s="1017"/>
      <c r="O22" s="1117" t="s">
        <v>123</v>
      </c>
      <c r="P22" s="1118"/>
      <c r="Q22" s="1015" t="s">
        <v>431</v>
      </c>
      <c r="R22" s="1031"/>
      <c r="S22" s="1032"/>
      <c r="T22" s="1015" t="s">
        <v>15</v>
      </c>
      <c r="U22" s="1016"/>
      <c r="V22" s="1016"/>
      <c r="W22" s="1017"/>
      <c r="X22" s="1015" t="s">
        <v>51</v>
      </c>
      <c r="Y22" s="1016"/>
      <c r="Z22" s="1017"/>
      <c r="AA22" s="22"/>
      <c r="AB22" s="1052" t="s">
        <v>52</v>
      </c>
      <c r="AC22" s="1052"/>
      <c r="AD22" s="1052"/>
      <c r="AE22" s="1052"/>
      <c r="AF22" s="1039" t="s">
        <v>158</v>
      </c>
      <c r="AG22" s="1040"/>
      <c r="AH22" s="1041"/>
      <c r="AI22" s="1039" t="s">
        <v>53</v>
      </c>
      <c r="AJ22" s="1088"/>
      <c r="AK22" s="1089"/>
      <c r="AL22" s="23"/>
      <c r="AM22" s="23"/>
      <c r="AN22" s="1053" t="s">
        <v>252</v>
      </c>
      <c r="AO22" s="1054"/>
      <c r="AP22" s="1055"/>
      <c r="AQ22" s="1130" t="s">
        <v>432</v>
      </c>
      <c r="AR22" s="1051"/>
      <c r="AS22" s="1051"/>
      <c r="AT22" s="1051"/>
      <c r="AU22" s="1051"/>
      <c r="AV22" s="1051"/>
      <c r="AW22" s="1051"/>
      <c r="AX22" s="1051"/>
      <c r="AY22" s="1051" t="s">
        <v>158</v>
      </c>
      <c r="AZ22" s="1051"/>
      <c r="BA22" s="1051"/>
      <c r="BB22" s="19"/>
      <c r="BC22" s="19"/>
      <c r="BD22" s="19"/>
      <c r="BE22" s="19"/>
    </row>
    <row r="23" spans="1:57" ht="15.75">
      <c r="A23" s="1018"/>
      <c r="B23" s="1020"/>
      <c r="C23" s="1018"/>
      <c r="D23" s="1019"/>
      <c r="E23" s="1019"/>
      <c r="F23" s="1020"/>
      <c r="G23" s="1018"/>
      <c r="H23" s="1019"/>
      <c r="I23" s="1020"/>
      <c r="J23" s="1018"/>
      <c r="K23" s="1019"/>
      <c r="L23" s="1019"/>
      <c r="M23" s="1019"/>
      <c r="N23" s="1020"/>
      <c r="O23" s="1119"/>
      <c r="P23" s="1120"/>
      <c r="Q23" s="1033"/>
      <c r="R23" s="1034"/>
      <c r="S23" s="1035"/>
      <c r="T23" s="1018"/>
      <c r="U23" s="1019"/>
      <c r="V23" s="1019"/>
      <c r="W23" s="1020"/>
      <c r="X23" s="1018"/>
      <c r="Y23" s="1019"/>
      <c r="Z23" s="1020"/>
      <c r="AA23" s="22"/>
      <c r="AB23" s="1052"/>
      <c r="AC23" s="1052"/>
      <c r="AD23" s="1052"/>
      <c r="AE23" s="1052"/>
      <c r="AF23" s="1042"/>
      <c r="AG23" s="1043"/>
      <c r="AH23" s="1044"/>
      <c r="AI23" s="1090"/>
      <c r="AJ23" s="1091"/>
      <c r="AK23" s="1092"/>
      <c r="AL23" s="24"/>
      <c r="AM23" s="24"/>
      <c r="AN23" s="1056"/>
      <c r="AO23" s="1057"/>
      <c r="AP23" s="1058"/>
      <c r="AQ23" s="1130"/>
      <c r="AR23" s="1051"/>
      <c r="AS23" s="1051"/>
      <c r="AT23" s="1051"/>
      <c r="AU23" s="1051"/>
      <c r="AV23" s="1051"/>
      <c r="AW23" s="1051"/>
      <c r="AX23" s="1051"/>
      <c r="AY23" s="1051"/>
      <c r="AZ23" s="1051"/>
      <c r="BA23" s="1051"/>
      <c r="BB23" s="19"/>
      <c r="BC23" s="19"/>
      <c r="BD23" s="19"/>
      <c r="BE23" s="19"/>
    </row>
    <row r="24" spans="1:57" ht="36" customHeight="1">
      <c r="A24" s="1021"/>
      <c r="B24" s="1023"/>
      <c r="C24" s="1021"/>
      <c r="D24" s="1022"/>
      <c r="E24" s="1022"/>
      <c r="F24" s="1023"/>
      <c r="G24" s="1021"/>
      <c r="H24" s="1022"/>
      <c r="I24" s="1023"/>
      <c r="J24" s="1021"/>
      <c r="K24" s="1022"/>
      <c r="L24" s="1022"/>
      <c r="M24" s="1022"/>
      <c r="N24" s="1023"/>
      <c r="O24" s="1121"/>
      <c r="P24" s="1122"/>
      <c r="Q24" s="1036"/>
      <c r="R24" s="1037"/>
      <c r="S24" s="1038"/>
      <c r="T24" s="1021"/>
      <c r="U24" s="1022"/>
      <c r="V24" s="1022"/>
      <c r="W24" s="1023"/>
      <c r="X24" s="1021"/>
      <c r="Y24" s="1022"/>
      <c r="Z24" s="1023"/>
      <c r="AA24" s="22"/>
      <c r="AB24" s="998" t="s">
        <v>54</v>
      </c>
      <c r="AC24" s="999"/>
      <c r="AD24" s="999"/>
      <c r="AE24" s="1000"/>
      <c r="AF24" s="1123" t="s">
        <v>154</v>
      </c>
      <c r="AG24" s="1145"/>
      <c r="AH24" s="1146"/>
      <c r="AI24" s="1113" t="s">
        <v>94</v>
      </c>
      <c r="AJ24" s="1114"/>
      <c r="AK24" s="1115"/>
      <c r="AL24" s="24"/>
      <c r="AM24" s="24"/>
      <c r="AN24" s="1056"/>
      <c r="AO24" s="1057"/>
      <c r="AP24" s="1058"/>
      <c r="AQ24" s="1130"/>
      <c r="AR24" s="1051"/>
      <c r="AS24" s="1051"/>
      <c r="AT24" s="1051"/>
      <c r="AU24" s="1051"/>
      <c r="AV24" s="1051"/>
      <c r="AW24" s="1051"/>
      <c r="AX24" s="1051"/>
      <c r="AY24" s="1051"/>
      <c r="AZ24" s="1051"/>
      <c r="BA24" s="1051"/>
      <c r="BB24" s="19"/>
      <c r="BC24" s="19"/>
      <c r="BD24" s="19"/>
      <c r="BE24" s="19"/>
    </row>
    <row r="25" spans="1:57" ht="18.75">
      <c r="A25" s="1133" t="s">
        <v>147</v>
      </c>
      <c r="B25" s="1134"/>
      <c r="C25" s="997">
        <v>33</v>
      </c>
      <c r="D25" s="987"/>
      <c r="E25" s="987"/>
      <c r="F25" s="988"/>
      <c r="G25" s="986">
        <v>6</v>
      </c>
      <c r="H25" s="987"/>
      <c r="I25" s="988"/>
      <c r="J25" s="986"/>
      <c r="K25" s="987"/>
      <c r="L25" s="987"/>
      <c r="M25" s="987"/>
      <c r="N25" s="988"/>
      <c r="O25" s="989"/>
      <c r="P25" s="990"/>
      <c r="Q25" s="991"/>
      <c r="R25" s="992"/>
      <c r="S25" s="993"/>
      <c r="T25" s="1080">
        <v>13</v>
      </c>
      <c r="U25" s="1081"/>
      <c r="V25" s="1081"/>
      <c r="W25" s="1082"/>
      <c r="X25" s="997">
        <v>52</v>
      </c>
      <c r="Y25" s="987"/>
      <c r="Z25" s="988"/>
      <c r="AA25" s="22"/>
      <c r="AB25" s="1001"/>
      <c r="AC25" s="1002"/>
      <c r="AD25" s="1002"/>
      <c r="AE25" s="1003"/>
      <c r="AF25" s="1147"/>
      <c r="AG25" s="1148"/>
      <c r="AH25" s="1149"/>
      <c r="AI25" s="1116"/>
      <c r="AJ25" s="1116"/>
      <c r="AK25" s="1116"/>
      <c r="AL25" s="24"/>
      <c r="AM25" s="24"/>
      <c r="AN25" s="1059"/>
      <c r="AO25" s="1060"/>
      <c r="AP25" s="1061"/>
      <c r="AQ25" s="1131"/>
      <c r="AR25" s="1132"/>
      <c r="AS25" s="1132"/>
      <c r="AT25" s="1132"/>
      <c r="AU25" s="1132"/>
      <c r="AV25" s="1132"/>
      <c r="AW25" s="1132"/>
      <c r="AX25" s="1132"/>
      <c r="AY25" s="1051"/>
      <c r="AZ25" s="1051"/>
      <c r="BA25" s="1051"/>
      <c r="BB25" s="19"/>
      <c r="BC25" s="19"/>
      <c r="BD25" s="19"/>
      <c r="BE25" s="19"/>
    </row>
    <row r="26" spans="1:57" ht="18.75" customHeight="1">
      <c r="A26" s="1135" t="s">
        <v>122</v>
      </c>
      <c r="B26" s="1136"/>
      <c r="C26" s="1004" t="s">
        <v>38</v>
      </c>
      <c r="D26" s="1005"/>
      <c r="E26" s="1005"/>
      <c r="F26" s="1006"/>
      <c r="G26" s="1096">
        <v>4</v>
      </c>
      <c r="H26" s="1097"/>
      <c r="I26" s="1098"/>
      <c r="J26" s="1096" t="s">
        <v>36</v>
      </c>
      <c r="K26" s="1097"/>
      <c r="L26" s="1097"/>
      <c r="M26" s="1097"/>
      <c r="N26" s="1098"/>
      <c r="O26" s="1139" t="s">
        <v>35</v>
      </c>
      <c r="P26" s="1140"/>
      <c r="Q26" s="1096">
        <v>1</v>
      </c>
      <c r="R26" s="1097"/>
      <c r="S26" s="1098"/>
      <c r="T26" s="1045" t="s">
        <v>108</v>
      </c>
      <c r="U26" s="1046"/>
      <c r="V26" s="1046"/>
      <c r="W26" s="1047"/>
      <c r="X26" s="1045" t="s">
        <v>127</v>
      </c>
      <c r="Y26" s="1046"/>
      <c r="Z26" s="1047"/>
      <c r="AA26" s="22"/>
      <c r="AB26" s="1124"/>
      <c r="AC26" s="1124"/>
      <c r="AD26" s="1124"/>
      <c r="AE26" s="1124"/>
      <c r="AF26" s="1124"/>
      <c r="AG26" s="1124"/>
      <c r="AH26" s="1124"/>
      <c r="AI26" s="1124"/>
      <c r="AJ26" s="1124"/>
      <c r="AK26" s="1124"/>
      <c r="AL26" s="24"/>
      <c r="AM26" s="24"/>
      <c r="AN26" s="1123">
        <v>1</v>
      </c>
      <c r="AO26" s="1016"/>
      <c r="AP26" s="1017"/>
      <c r="AQ26" s="1138" t="s">
        <v>250</v>
      </c>
      <c r="AR26" s="1016"/>
      <c r="AS26" s="1016"/>
      <c r="AT26" s="1016"/>
      <c r="AU26" s="1016"/>
      <c r="AV26" s="1016"/>
      <c r="AW26" s="1016"/>
      <c r="AX26" s="1017"/>
      <c r="AY26" s="1138" t="s">
        <v>154</v>
      </c>
      <c r="AZ26" s="1016"/>
      <c r="BA26" s="1017"/>
      <c r="BB26" s="19"/>
      <c r="BC26" s="19"/>
      <c r="BD26" s="19"/>
      <c r="BE26" s="19"/>
    </row>
    <row r="27" spans="1:57" ht="32.25" customHeight="1">
      <c r="A27" s="1137"/>
      <c r="B27" s="1101"/>
      <c r="C27" s="1007"/>
      <c r="D27" s="1008"/>
      <c r="E27" s="1008"/>
      <c r="F27" s="1009"/>
      <c r="G27" s="1099"/>
      <c r="H27" s="1100"/>
      <c r="I27" s="1101"/>
      <c r="J27" s="1099"/>
      <c r="K27" s="1100"/>
      <c r="L27" s="1100"/>
      <c r="M27" s="1100"/>
      <c r="N27" s="1101"/>
      <c r="O27" s="1141"/>
      <c r="P27" s="1142"/>
      <c r="Q27" s="1099"/>
      <c r="R27" s="1100"/>
      <c r="S27" s="1101"/>
      <c r="T27" s="1048"/>
      <c r="U27" s="1049"/>
      <c r="V27" s="1049"/>
      <c r="W27" s="1050"/>
      <c r="X27" s="1048"/>
      <c r="Y27" s="1049"/>
      <c r="Z27" s="1050"/>
      <c r="AA27" s="22"/>
      <c r="AB27" s="1125"/>
      <c r="AC27" s="1125"/>
      <c r="AD27" s="1125"/>
      <c r="AE27" s="1125"/>
      <c r="AF27" s="1125"/>
      <c r="AG27" s="1125"/>
      <c r="AH27" s="1125"/>
      <c r="AI27" s="1125"/>
      <c r="AJ27" s="1125"/>
      <c r="AK27" s="1125"/>
      <c r="AL27" s="25"/>
      <c r="AM27" s="25"/>
      <c r="AN27" s="1021"/>
      <c r="AO27" s="1022"/>
      <c r="AP27" s="1023"/>
      <c r="AQ27" s="1021"/>
      <c r="AR27" s="1022"/>
      <c r="AS27" s="1022"/>
      <c r="AT27" s="1022"/>
      <c r="AU27" s="1022"/>
      <c r="AV27" s="1022"/>
      <c r="AW27" s="1022"/>
      <c r="AX27" s="1023"/>
      <c r="AY27" s="1021"/>
      <c r="AZ27" s="1022"/>
      <c r="BA27" s="1023"/>
      <c r="BB27" s="19"/>
      <c r="BC27" s="19"/>
      <c r="BD27" s="19"/>
      <c r="BE27" s="19"/>
    </row>
    <row r="28" spans="1:57" ht="32.25" customHeight="1">
      <c r="A28" s="994" t="s">
        <v>148</v>
      </c>
      <c r="B28" s="995"/>
      <c r="C28" s="1024" t="s">
        <v>39</v>
      </c>
      <c r="D28" s="1025"/>
      <c r="E28" s="1025"/>
      <c r="F28" s="1026"/>
      <c r="G28" s="1011" t="s">
        <v>173</v>
      </c>
      <c r="H28" s="1012"/>
      <c r="I28" s="995"/>
      <c r="J28" s="1027" t="s">
        <v>36</v>
      </c>
      <c r="K28" s="1028"/>
      <c r="L28" s="1028"/>
      <c r="M28" s="1028"/>
      <c r="N28" s="1028"/>
      <c r="O28" s="996" t="s">
        <v>35</v>
      </c>
      <c r="P28" s="996"/>
      <c r="Q28" s="994">
        <v>1</v>
      </c>
      <c r="R28" s="1012"/>
      <c r="S28" s="995"/>
      <c r="T28" s="1011" t="s">
        <v>174</v>
      </c>
      <c r="U28" s="1012"/>
      <c r="V28" s="1012"/>
      <c r="W28" s="995"/>
      <c r="X28" s="1011" t="s">
        <v>46</v>
      </c>
      <c r="Y28" s="1012"/>
      <c r="Z28" s="995"/>
      <c r="AA28" s="22"/>
      <c r="AB28" s="1125"/>
      <c r="AC28" s="1125"/>
      <c r="AD28" s="1125"/>
      <c r="AE28" s="1125"/>
      <c r="AF28" s="1125"/>
      <c r="AG28" s="1125"/>
      <c r="AH28" s="1125"/>
      <c r="AI28" s="1125"/>
      <c r="AJ28" s="1125"/>
      <c r="AK28" s="1125"/>
      <c r="AL28" s="25"/>
      <c r="AM28" s="25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19"/>
      <c r="BC28" s="19"/>
      <c r="BD28" s="19"/>
      <c r="BE28" s="19"/>
    </row>
    <row r="29" spans="1:57" ht="41.25" customHeight="1">
      <c r="A29" s="120"/>
      <c r="B29" s="120"/>
      <c r="C29" s="21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1"/>
      <c r="Y29" s="121"/>
      <c r="Z29" s="121"/>
      <c r="AA29" s="121"/>
      <c r="AB29" s="985"/>
      <c r="AC29" s="985"/>
      <c r="AD29" s="985"/>
      <c r="AE29" s="985"/>
      <c r="AF29" s="1010"/>
      <c r="AG29" s="1010"/>
      <c r="AH29" s="1010"/>
      <c r="AI29" s="1010"/>
      <c r="AJ29" s="1010"/>
      <c r="AK29" s="1010"/>
      <c r="AL29" s="26"/>
      <c r="AM29" s="26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19"/>
      <c r="BC29" s="19"/>
      <c r="BD29" s="19"/>
      <c r="BE29" s="19"/>
    </row>
    <row r="30" spans="1:57" ht="15.75">
      <c r="A30" s="20"/>
      <c r="B30" s="20"/>
      <c r="C30" s="1005" t="s">
        <v>167</v>
      </c>
      <c r="D30" s="1014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  <c r="O30" s="1014"/>
      <c r="P30" s="1014"/>
      <c r="Q30" s="1014"/>
      <c r="R30" s="1014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0:57" ht="18.75" customHeight="1">
      <c r="J31" s="18"/>
      <c r="K31" s="18"/>
      <c r="L31" s="18"/>
      <c r="M31" s="18"/>
      <c r="N31" s="18"/>
      <c r="Q31" s="18"/>
      <c r="R31" s="18"/>
      <c r="S31" s="18"/>
      <c r="T31" s="18"/>
      <c r="U31" s="18"/>
      <c r="V31" s="18"/>
      <c r="W31" s="18"/>
      <c r="X31" s="3"/>
      <c r="Y31" s="3"/>
      <c r="Z31" s="18"/>
      <c r="AA31" s="18"/>
      <c r="AB31" s="18"/>
      <c r="AC31" s="18"/>
      <c r="AD31" s="18"/>
      <c r="AE31" s="3"/>
      <c r="AF31" s="3"/>
      <c r="AG31" s="18"/>
      <c r="AH31" s="18"/>
      <c r="AI31" s="18"/>
      <c r="AJ31" s="18"/>
      <c r="AK31" s="3"/>
      <c r="AL31" s="3"/>
      <c r="AM31" s="3"/>
      <c r="AN31" s="18"/>
      <c r="AO31" s="18"/>
      <c r="AP31" s="18"/>
      <c r="AQ31" s="18"/>
      <c r="AR31" s="18"/>
      <c r="AS31" s="15"/>
      <c r="AT31" s="15"/>
      <c r="AU31" s="15"/>
      <c r="AV31" s="15"/>
      <c r="AW31" s="15"/>
      <c r="AX31" s="16"/>
      <c r="AY31" s="16"/>
      <c r="AZ31" s="9"/>
      <c r="BA31" s="9"/>
      <c r="BB31" s="9"/>
      <c r="BC31" s="9"/>
      <c r="BD31" s="3"/>
      <c r="BE31" s="3"/>
    </row>
    <row r="32" spans="9:57" ht="18.75">
      <c r="I32" s="2"/>
      <c r="J32" s="9"/>
      <c r="K32" s="9"/>
      <c r="L32" s="9"/>
      <c r="M32" s="9"/>
      <c r="N32" s="9"/>
      <c r="O32" s="2"/>
      <c r="P32" s="2"/>
      <c r="Q32" s="9"/>
      <c r="R32" s="9"/>
      <c r="S32" s="9"/>
      <c r="T32" s="9"/>
      <c r="U32" s="9"/>
      <c r="V32" s="9"/>
      <c r="W32" s="9"/>
      <c r="X32" s="8"/>
      <c r="Y32" s="8"/>
      <c r="Z32" s="9"/>
      <c r="AA32" s="9"/>
      <c r="AB32" s="9"/>
      <c r="AC32" s="9"/>
      <c r="AD32" s="9"/>
      <c r="AE32" s="8"/>
      <c r="AF32" s="8"/>
      <c r="AG32" s="9"/>
      <c r="AH32" s="9"/>
      <c r="AI32" s="9"/>
      <c r="AJ32" s="9"/>
      <c r="AK32" s="8"/>
      <c r="AL32" s="8"/>
      <c r="AM32" s="8"/>
      <c r="AN32" s="9"/>
      <c r="AO32" s="9"/>
      <c r="AP32" s="9"/>
      <c r="AQ32" s="9"/>
      <c r="AR32" s="9"/>
      <c r="AS32" s="17"/>
      <c r="AT32" s="17"/>
      <c r="AU32" s="17"/>
      <c r="AV32" s="17"/>
      <c r="AW32" s="17"/>
      <c r="AX32" s="16"/>
      <c r="AY32" s="16"/>
      <c r="AZ32" s="9"/>
      <c r="BA32" s="9"/>
      <c r="BB32" s="9"/>
      <c r="BC32" s="9"/>
      <c r="BD32" s="3"/>
      <c r="BE32" s="3"/>
    </row>
    <row r="33" spans="9:46" ht="15.7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9:46" ht="15.7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9:46" ht="15.7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</sheetData>
  <sheetProtection/>
  <mergeCells count="98">
    <mergeCell ref="A26:B27"/>
    <mergeCell ref="G26:I27"/>
    <mergeCell ref="AQ26:AX27"/>
    <mergeCell ref="AY26:BA27"/>
    <mergeCell ref="O26:P27"/>
    <mergeCell ref="P11:AO11"/>
    <mergeCell ref="F15:I15"/>
    <mergeCell ref="A22:B24"/>
    <mergeCell ref="C22:F24"/>
    <mergeCell ref="AF24:AH25"/>
    <mergeCell ref="B15:E15"/>
    <mergeCell ref="J22:N24"/>
    <mergeCell ref="AN26:AP27"/>
    <mergeCell ref="AB26:AE28"/>
    <mergeCell ref="AF26:AH28"/>
    <mergeCell ref="AS18:BA18"/>
    <mergeCell ref="A21:BA21"/>
    <mergeCell ref="AI26:AK28"/>
    <mergeCell ref="AQ22:AX25"/>
    <mergeCell ref="A25:B25"/>
    <mergeCell ref="AO15:AR15"/>
    <mergeCell ref="AX15:BA15"/>
    <mergeCell ref="Q26:S27"/>
    <mergeCell ref="J15:M15"/>
    <mergeCell ref="X15:AA15"/>
    <mergeCell ref="AI24:AK25"/>
    <mergeCell ref="X26:Z27"/>
    <mergeCell ref="O22:P24"/>
    <mergeCell ref="C25:F25"/>
    <mergeCell ref="T28:W28"/>
    <mergeCell ref="AB15:AE15"/>
    <mergeCell ref="T25:W25"/>
    <mergeCell ref="A19:AU19"/>
    <mergeCell ref="S15:W15"/>
    <mergeCell ref="AI22:AK23"/>
    <mergeCell ref="AJ15:AN15"/>
    <mergeCell ref="J26:N27"/>
    <mergeCell ref="AS15:AW15"/>
    <mergeCell ref="AP7:BE7"/>
    <mergeCell ref="AP11:BE11"/>
    <mergeCell ref="P10:AO10"/>
    <mergeCell ref="AP10:BE10"/>
    <mergeCell ref="N15:R15"/>
    <mergeCell ref="AP9:BE9"/>
    <mergeCell ref="A14:BE14"/>
    <mergeCell ref="A7:O7"/>
    <mergeCell ref="AP8:BE8"/>
    <mergeCell ref="A15:A16"/>
    <mergeCell ref="AP6:BE6"/>
    <mergeCell ref="P7:AO7"/>
    <mergeCell ref="P3:AO3"/>
    <mergeCell ref="A3:O3"/>
    <mergeCell ref="P6:AO6"/>
    <mergeCell ref="BB15:BE15"/>
    <mergeCell ref="AP13:BE13"/>
    <mergeCell ref="AF15:AI15"/>
    <mergeCell ref="AP12:BE12"/>
    <mergeCell ref="AP5:BE5"/>
    <mergeCell ref="P4:AO4"/>
    <mergeCell ref="A6:O6"/>
    <mergeCell ref="P8:AO8"/>
    <mergeCell ref="P9:AO9"/>
    <mergeCell ref="AP1:BE1"/>
    <mergeCell ref="AP4:BE4"/>
    <mergeCell ref="A1:O1"/>
    <mergeCell ref="P5:AO5"/>
    <mergeCell ref="A4:O4"/>
    <mergeCell ref="A2:O2"/>
    <mergeCell ref="P2:AO2"/>
    <mergeCell ref="A10:O10"/>
    <mergeCell ref="Q22:S24"/>
    <mergeCell ref="AF22:AH23"/>
    <mergeCell ref="T26:W27"/>
    <mergeCell ref="AY22:BA25"/>
    <mergeCell ref="AB22:AE23"/>
    <mergeCell ref="X22:Z24"/>
    <mergeCell ref="T22:W24"/>
    <mergeCell ref="AN22:AP25"/>
    <mergeCell ref="AI29:AK29"/>
    <mergeCell ref="X28:Z28"/>
    <mergeCell ref="AP2:BE2"/>
    <mergeCell ref="C30:R30"/>
    <mergeCell ref="G22:I24"/>
    <mergeCell ref="AF29:AH29"/>
    <mergeCell ref="Q28:S28"/>
    <mergeCell ref="C28:F28"/>
    <mergeCell ref="G28:I28"/>
    <mergeCell ref="J28:N28"/>
    <mergeCell ref="AB29:AE29"/>
    <mergeCell ref="J25:N25"/>
    <mergeCell ref="O25:P25"/>
    <mergeCell ref="Q25:S25"/>
    <mergeCell ref="G25:I25"/>
    <mergeCell ref="A28:B28"/>
    <mergeCell ref="O28:P28"/>
    <mergeCell ref="X25:Z25"/>
    <mergeCell ref="AB24:AE25"/>
    <mergeCell ref="C26:F2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63"/>
  <sheetViews>
    <sheetView tabSelected="1" view="pageBreakPreview" zoomScale="85" zoomScaleNormal="50" zoomScaleSheetLayoutView="85" zoomScalePageLayoutView="0" workbookViewId="0" topLeftCell="A1">
      <selection activeCell="K5" sqref="K5:K7"/>
    </sheetView>
  </sheetViews>
  <sheetFormatPr defaultColWidth="9.00390625" defaultRowHeight="12.75"/>
  <cols>
    <col min="1" max="1" width="11.00390625" style="279" customWidth="1"/>
    <col min="2" max="2" width="52.375" style="277" customWidth="1"/>
    <col min="3" max="3" width="5.625" style="295" customWidth="1"/>
    <col min="4" max="4" width="9.875" style="296" customWidth="1"/>
    <col min="5" max="5" width="6.625" style="296" customWidth="1"/>
    <col min="6" max="6" width="6.875" style="295" customWidth="1"/>
    <col min="7" max="7" width="10.375" style="295" customWidth="1"/>
    <col min="8" max="8" width="9.75390625" style="295" customWidth="1"/>
    <col min="9" max="9" width="8.75390625" style="277" customWidth="1"/>
    <col min="10" max="10" width="7.625" style="277" customWidth="1"/>
    <col min="11" max="11" width="6.625" style="277" customWidth="1"/>
    <col min="12" max="12" width="6.375" style="277" customWidth="1"/>
    <col min="13" max="13" width="8.25390625" style="277" customWidth="1"/>
    <col min="14" max="14" width="7.125" style="277" customWidth="1"/>
    <col min="15" max="15" width="7.75390625" style="277" customWidth="1"/>
    <col min="16" max="16" width="6.625" style="277" customWidth="1"/>
    <col min="17" max="18" width="7.25390625" style="277" customWidth="1"/>
    <col min="19" max="19" width="6.25390625" style="277" customWidth="1"/>
    <col min="20" max="20" width="10.75390625" style="4" hidden="1" customWidth="1"/>
    <col min="21" max="37" width="0" style="4" hidden="1" customWidth="1"/>
    <col min="38" max="38" width="9.125" style="4" customWidth="1"/>
    <col min="39" max="39" width="12.125" style="4" hidden="1" customWidth="1"/>
    <col min="40" max="44" width="13.375" style="4" hidden="1" customWidth="1"/>
    <col min="45" max="45" width="0" style="4" hidden="1" customWidth="1"/>
    <col min="46" max="16384" width="9.125" style="4" customWidth="1"/>
  </cols>
  <sheetData>
    <row r="1" spans="1:19" s="5" customFormat="1" ht="21" thickBot="1">
      <c r="A1" s="1235" t="s">
        <v>435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7"/>
      <c r="P1" s="1237"/>
      <c r="Q1" s="1237"/>
      <c r="R1" s="1237"/>
      <c r="S1" s="1237"/>
    </row>
    <row r="2" spans="1:19" s="5" customFormat="1" ht="27.75" customHeight="1" thickBot="1">
      <c r="A2" s="1224" t="s">
        <v>21</v>
      </c>
      <c r="B2" s="1251" t="s">
        <v>69</v>
      </c>
      <c r="C2" s="1238" t="s">
        <v>155</v>
      </c>
      <c r="D2" s="1239"/>
      <c r="E2" s="1240"/>
      <c r="F2" s="1241"/>
      <c r="G2" s="1223" t="s">
        <v>60</v>
      </c>
      <c r="H2" s="1228" t="s">
        <v>61</v>
      </c>
      <c r="I2" s="1228"/>
      <c r="J2" s="1228"/>
      <c r="K2" s="1228"/>
      <c r="L2" s="1228"/>
      <c r="M2" s="1228"/>
      <c r="N2" s="1238" t="s">
        <v>150</v>
      </c>
      <c r="O2" s="1252"/>
      <c r="P2" s="1252"/>
      <c r="Q2" s="1252"/>
      <c r="R2" s="1252"/>
      <c r="S2" s="1253"/>
    </row>
    <row r="3" spans="1:32" s="5" customFormat="1" ht="24.75" customHeight="1" thickBot="1">
      <c r="A3" s="1224"/>
      <c r="B3" s="1251"/>
      <c r="C3" s="1242"/>
      <c r="D3" s="1243"/>
      <c r="E3" s="1244"/>
      <c r="F3" s="1245"/>
      <c r="G3" s="1223"/>
      <c r="H3" s="1225" t="s">
        <v>68</v>
      </c>
      <c r="I3" s="1251" t="s">
        <v>62</v>
      </c>
      <c r="J3" s="1251"/>
      <c r="K3" s="1251"/>
      <c r="L3" s="1251"/>
      <c r="M3" s="1223" t="s">
        <v>64</v>
      </c>
      <c r="N3" s="1249" t="s">
        <v>103</v>
      </c>
      <c r="O3" s="1249"/>
      <c r="P3" s="1249"/>
      <c r="Q3" s="1249" t="s">
        <v>104</v>
      </c>
      <c r="R3" s="1249"/>
      <c r="S3" s="1249"/>
      <c r="AA3" s="1249" t="s">
        <v>103</v>
      </c>
      <c r="AB3" s="1249"/>
      <c r="AC3" s="1249"/>
      <c r="AD3" s="1249" t="s">
        <v>104</v>
      </c>
      <c r="AE3" s="1249"/>
      <c r="AF3" s="1249"/>
    </row>
    <row r="4" spans="1:32" s="5" customFormat="1" ht="18" customHeight="1" thickBot="1">
      <c r="A4" s="1224"/>
      <c r="B4" s="1251"/>
      <c r="C4" s="1223" t="s">
        <v>55</v>
      </c>
      <c r="D4" s="1223" t="s">
        <v>56</v>
      </c>
      <c r="E4" s="1233" t="s">
        <v>57</v>
      </c>
      <c r="F4" s="1234"/>
      <c r="G4" s="1223"/>
      <c r="H4" s="1264"/>
      <c r="I4" s="1223" t="s">
        <v>63</v>
      </c>
      <c r="J4" s="1233" t="s">
        <v>67</v>
      </c>
      <c r="K4" s="1250"/>
      <c r="L4" s="1234"/>
      <c r="M4" s="1223"/>
      <c r="N4" s="1229" t="s">
        <v>161</v>
      </c>
      <c r="O4" s="1230"/>
      <c r="P4" s="1230"/>
      <c r="Q4" s="1231"/>
      <c r="R4" s="1231"/>
      <c r="S4" s="1232"/>
      <c r="AA4" s="1229" t="s">
        <v>161</v>
      </c>
      <c r="AB4" s="1230"/>
      <c r="AC4" s="1230"/>
      <c r="AD4" s="1231"/>
      <c r="AE4" s="1231"/>
      <c r="AF4" s="1232"/>
    </row>
    <row r="5" spans="1:32" s="5" customFormat="1" ht="16.5" thickBot="1">
      <c r="A5" s="1224"/>
      <c r="B5" s="1251"/>
      <c r="C5" s="1223"/>
      <c r="D5" s="1223"/>
      <c r="E5" s="1225" t="s">
        <v>58</v>
      </c>
      <c r="F5" s="1225" t="s">
        <v>59</v>
      </c>
      <c r="G5" s="1223"/>
      <c r="H5" s="1264"/>
      <c r="I5" s="1223"/>
      <c r="J5" s="1225" t="s">
        <v>22</v>
      </c>
      <c r="K5" s="1246" t="s">
        <v>66</v>
      </c>
      <c r="L5" s="1225" t="s">
        <v>65</v>
      </c>
      <c r="M5" s="1223"/>
      <c r="N5" s="133">
        <v>1</v>
      </c>
      <c r="O5" s="134" t="s">
        <v>151</v>
      </c>
      <c r="P5" s="134" t="s">
        <v>152</v>
      </c>
      <c r="Q5" s="134">
        <v>3</v>
      </c>
      <c r="R5" s="134" t="s">
        <v>153</v>
      </c>
      <c r="S5" s="134" t="s">
        <v>154</v>
      </c>
      <c r="AA5" s="133">
        <v>1</v>
      </c>
      <c r="AB5" s="134" t="s">
        <v>151</v>
      </c>
      <c r="AC5" s="134" t="s">
        <v>152</v>
      </c>
      <c r="AD5" s="134">
        <v>3</v>
      </c>
      <c r="AE5" s="134" t="s">
        <v>153</v>
      </c>
      <c r="AF5" s="134" t="s">
        <v>154</v>
      </c>
    </row>
    <row r="6" spans="1:19" s="5" customFormat="1" ht="16.5" thickBot="1">
      <c r="A6" s="1224"/>
      <c r="B6" s="1251"/>
      <c r="C6" s="1223"/>
      <c r="D6" s="1223"/>
      <c r="E6" s="1226"/>
      <c r="F6" s="1226"/>
      <c r="G6" s="1223"/>
      <c r="H6" s="1264"/>
      <c r="I6" s="1223"/>
      <c r="J6" s="1226"/>
      <c r="K6" s="1247"/>
      <c r="L6" s="1226"/>
      <c r="M6" s="1223"/>
      <c r="N6" s="1220" t="s">
        <v>162</v>
      </c>
      <c r="O6" s="1221"/>
      <c r="P6" s="1221"/>
      <c r="Q6" s="1221"/>
      <c r="R6" s="1221"/>
      <c r="S6" s="1222"/>
    </row>
    <row r="7" spans="1:19" s="5" customFormat="1" ht="34.5" customHeight="1" thickBot="1">
      <c r="A7" s="1224"/>
      <c r="B7" s="1251"/>
      <c r="C7" s="1223"/>
      <c r="D7" s="1223"/>
      <c r="E7" s="1227"/>
      <c r="F7" s="1227"/>
      <c r="G7" s="1223"/>
      <c r="H7" s="1265"/>
      <c r="I7" s="1223"/>
      <c r="J7" s="1227"/>
      <c r="K7" s="1248"/>
      <c r="L7" s="1227"/>
      <c r="M7" s="1223"/>
      <c r="N7" s="135">
        <v>15</v>
      </c>
      <c r="O7" s="136">
        <v>9</v>
      </c>
      <c r="P7" s="137">
        <v>9</v>
      </c>
      <c r="Q7" s="138">
        <v>15</v>
      </c>
      <c r="R7" s="136">
        <v>9</v>
      </c>
      <c r="S7" s="137">
        <v>8</v>
      </c>
    </row>
    <row r="8" spans="1:33" s="5" customFormat="1" ht="15.75" customHeight="1" thickBot="1">
      <c r="A8" s="139">
        <v>1</v>
      </c>
      <c r="B8" s="140">
        <v>2</v>
      </c>
      <c r="C8" s="309">
        <v>3</v>
      </c>
      <c r="D8" s="309">
        <v>4</v>
      </c>
      <c r="E8" s="309">
        <v>5</v>
      </c>
      <c r="F8" s="309">
        <v>6</v>
      </c>
      <c r="G8" s="309">
        <v>7</v>
      </c>
      <c r="H8" s="309">
        <v>8</v>
      </c>
      <c r="I8" s="309">
        <v>9</v>
      </c>
      <c r="J8" s="309">
        <v>10</v>
      </c>
      <c r="K8" s="309">
        <v>11</v>
      </c>
      <c r="L8" s="309">
        <v>12</v>
      </c>
      <c r="M8" s="309">
        <v>13</v>
      </c>
      <c r="N8" s="141">
        <v>14</v>
      </c>
      <c r="O8" s="142">
        <v>15</v>
      </c>
      <c r="P8" s="143">
        <v>16</v>
      </c>
      <c r="Q8" s="144">
        <v>17</v>
      </c>
      <c r="R8" s="142">
        <v>18</v>
      </c>
      <c r="S8" s="143">
        <v>19</v>
      </c>
      <c r="AB8" s="297"/>
      <c r="AC8" s="297"/>
      <c r="AD8" s="297"/>
      <c r="AE8" s="297"/>
      <c r="AF8" s="297"/>
      <c r="AG8" s="297"/>
    </row>
    <row r="9" spans="1:33" s="5" customFormat="1" ht="16.5" customHeight="1" thickBot="1">
      <c r="A9" s="1229" t="s">
        <v>253</v>
      </c>
      <c r="B9" s="1230"/>
      <c r="C9" s="1230"/>
      <c r="D9" s="1230"/>
      <c r="E9" s="1230"/>
      <c r="F9" s="1230"/>
      <c r="G9" s="1230"/>
      <c r="H9" s="1230"/>
      <c r="I9" s="1230"/>
      <c r="J9" s="1230"/>
      <c r="K9" s="1230"/>
      <c r="L9" s="1230"/>
      <c r="M9" s="1230"/>
      <c r="N9" s="1230"/>
      <c r="O9" s="1230"/>
      <c r="P9" s="1230"/>
      <c r="Q9" s="1230"/>
      <c r="R9" s="1230"/>
      <c r="S9" s="1263"/>
      <c r="AB9" s="302"/>
      <c r="AC9" s="303"/>
      <c r="AD9" s="303"/>
      <c r="AE9" s="304"/>
      <c r="AF9" s="304"/>
      <c r="AG9" s="305"/>
    </row>
    <row r="10" spans="1:33" s="5" customFormat="1" ht="15.75" customHeight="1" thickBot="1">
      <c r="A10" s="1271" t="s">
        <v>257</v>
      </c>
      <c r="B10" s="1272"/>
      <c r="C10" s="1272"/>
      <c r="D10" s="1272"/>
      <c r="E10" s="1272"/>
      <c r="F10" s="1272"/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1273"/>
      <c r="AB10" s="315"/>
      <c r="AC10" s="316"/>
      <c r="AD10" s="316"/>
      <c r="AE10" s="316"/>
      <c r="AF10" s="316"/>
      <c r="AG10" s="317"/>
    </row>
    <row r="11" spans="1:44" s="6" customFormat="1" ht="20.25" customHeight="1">
      <c r="A11" s="145" t="s">
        <v>76</v>
      </c>
      <c r="B11" s="32" t="s">
        <v>169</v>
      </c>
      <c r="C11" s="61"/>
      <c r="D11" s="147"/>
      <c r="E11" s="62"/>
      <c r="F11" s="148"/>
      <c r="G11" s="149">
        <v>8</v>
      </c>
      <c r="H11" s="150">
        <f>G11*30</f>
        <v>240</v>
      </c>
      <c r="I11" s="90"/>
      <c r="J11" s="90"/>
      <c r="K11" s="90"/>
      <c r="L11" s="90"/>
      <c r="M11" s="93"/>
      <c r="N11" s="151"/>
      <c r="O11" s="152"/>
      <c r="P11" s="153"/>
      <c r="Q11" s="151"/>
      <c r="R11" s="152"/>
      <c r="S11" s="153"/>
      <c r="AA11" s="300" t="s">
        <v>163</v>
      </c>
      <c r="AB11" s="298">
        <f>COUNTIF($C11:$C22,#REF!)</f>
        <v>0</v>
      </c>
      <c r="AC11" s="298">
        <f>COUNTIF($C11:$C22,#REF!)</f>
        <v>0</v>
      </c>
      <c r="AD11" s="298">
        <f>COUNTIF($C11:$C22,#REF!)</f>
        <v>0</v>
      </c>
      <c r="AE11" s="298">
        <f>COUNTIF($C11:$C22,#REF!)</f>
        <v>0</v>
      </c>
      <c r="AF11" s="298">
        <f>COUNTIF($C11:$C22,#REF!)</f>
        <v>0</v>
      </c>
      <c r="AG11" s="298">
        <f>COUNTIF($C11:$C22,#REF!)</f>
        <v>0</v>
      </c>
      <c r="AM11" s="671" t="b">
        <f aca="true" t="shared" si="0" ref="AM11:AR11">ISBLANK(N11)</f>
        <v>1</v>
      </c>
      <c r="AN11" s="671" t="b">
        <f t="shared" si="0"/>
        <v>1</v>
      </c>
      <c r="AO11" s="671" t="b">
        <f t="shared" si="0"/>
        <v>1</v>
      </c>
      <c r="AP11" s="671" t="b">
        <f t="shared" si="0"/>
        <v>1</v>
      </c>
      <c r="AQ11" s="671" t="b">
        <f t="shared" si="0"/>
        <v>1</v>
      </c>
      <c r="AR11" s="671" t="b">
        <f t="shared" si="0"/>
        <v>1</v>
      </c>
    </row>
    <row r="12" spans="1:44" s="6" customFormat="1" ht="15.75">
      <c r="A12" s="154"/>
      <c r="B12" s="559" t="s">
        <v>308</v>
      </c>
      <c r="C12" s="87"/>
      <c r="D12" s="156"/>
      <c r="E12" s="88"/>
      <c r="F12" s="157"/>
      <c r="G12" s="56">
        <v>6.5</v>
      </c>
      <c r="H12" s="43">
        <f>G12*30</f>
        <v>195</v>
      </c>
      <c r="I12" s="88"/>
      <c r="J12" s="88"/>
      <c r="K12" s="88"/>
      <c r="L12" s="88"/>
      <c r="M12" s="158"/>
      <c r="N12" s="159"/>
      <c r="O12" s="88"/>
      <c r="P12" s="160"/>
      <c r="Q12" s="87"/>
      <c r="R12" s="88"/>
      <c r="S12" s="88"/>
      <c r="AA12" s="300" t="s">
        <v>164</v>
      </c>
      <c r="AB12" s="298">
        <f>COUNTIF($D11:$D22,#REF!)</f>
        <v>0</v>
      </c>
      <c r="AC12" s="298">
        <f>COUNTIF($D11:$D22,#REF!)</f>
        <v>0</v>
      </c>
      <c r="AD12" s="298">
        <v>1</v>
      </c>
      <c r="AE12" s="298">
        <f>COUNTIF($D11:$D22,#REF!)</f>
        <v>0</v>
      </c>
      <c r="AF12" s="298">
        <f>COUNTIF($D11:$D22,#REF!)</f>
        <v>0</v>
      </c>
      <c r="AG12" s="298">
        <f>COUNTIF($D11:$D22,#REF!)</f>
        <v>0</v>
      </c>
      <c r="AM12" s="671" t="b">
        <f aca="true" t="shared" si="1" ref="AM12:AM48">ISBLANK(N12)</f>
        <v>1</v>
      </c>
      <c r="AN12" s="671" t="b">
        <f aca="true" t="shared" si="2" ref="AN12:AN48">ISBLANK(O12)</f>
        <v>1</v>
      </c>
      <c r="AO12" s="671" t="b">
        <f aca="true" t="shared" si="3" ref="AO12:AO48">ISBLANK(P12)</f>
        <v>1</v>
      </c>
      <c r="AP12" s="671" t="b">
        <f aca="true" t="shared" si="4" ref="AP12:AP48">ISBLANK(Q12)</f>
        <v>1</v>
      </c>
      <c r="AQ12" s="671" t="b">
        <f aca="true" t="shared" si="5" ref="AQ12:AQ48">ISBLANK(R12)</f>
        <v>1</v>
      </c>
      <c r="AR12" s="671" t="b">
        <f aca="true" t="shared" si="6" ref="AR12:AR48">ISBLANK(S12)</f>
        <v>1</v>
      </c>
    </row>
    <row r="13" spans="1:44" s="6" customFormat="1" ht="15.75">
      <c r="A13" s="154" t="s">
        <v>317</v>
      </c>
      <c r="B13" s="560" t="s">
        <v>132</v>
      </c>
      <c r="C13" s="87"/>
      <c r="D13" s="156"/>
      <c r="E13" s="88"/>
      <c r="F13" s="157"/>
      <c r="G13" s="64"/>
      <c r="H13" s="107"/>
      <c r="I13" s="88"/>
      <c r="J13" s="88"/>
      <c r="K13" s="88"/>
      <c r="L13" s="88"/>
      <c r="M13" s="158"/>
      <c r="N13" s="161" t="s">
        <v>133</v>
      </c>
      <c r="O13" s="95" t="s">
        <v>133</v>
      </c>
      <c r="P13" s="162" t="s">
        <v>133</v>
      </c>
      <c r="Q13" s="161" t="s">
        <v>133</v>
      </c>
      <c r="R13" s="95" t="s">
        <v>133</v>
      </c>
      <c r="S13" s="88"/>
      <c r="T13" s="6" t="s">
        <v>103</v>
      </c>
      <c r="U13" s="113" t="e">
        <f>G18+G22+#REF!</f>
        <v>#REF!</v>
      </c>
      <c r="AA13" s="301" t="s">
        <v>165</v>
      </c>
      <c r="AB13" s="298">
        <f>COUNTIF($E11:$E22,#REF!)</f>
        <v>0</v>
      </c>
      <c r="AC13" s="298">
        <f>COUNTIF($E11:$E22,#REF!)</f>
        <v>0</v>
      </c>
      <c r="AD13" s="298">
        <f>COUNTIF($E11:$E22,#REF!)</f>
        <v>0</v>
      </c>
      <c r="AE13" s="298">
        <f>COUNTIF($E11:$E22,#REF!)</f>
        <v>0</v>
      </c>
      <c r="AF13" s="298">
        <f>COUNTIF($E11:$E22,#REF!)</f>
        <v>0</v>
      </c>
      <c r="AG13" s="298">
        <f>COUNTIF($E11:$E22,#REF!)</f>
        <v>0</v>
      </c>
      <c r="AM13" s="671" t="b">
        <f t="shared" si="1"/>
        <v>0</v>
      </c>
      <c r="AN13" s="671" t="b">
        <f t="shared" si="2"/>
        <v>0</v>
      </c>
      <c r="AO13" s="671" t="b">
        <f t="shared" si="3"/>
        <v>0</v>
      </c>
      <c r="AP13" s="671" t="b">
        <f t="shared" si="4"/>
        <v>0</v>
      </c>
      <c r="AQ13" s="671" t="b">
        <f t="shared" si="5"/>
        <v>0</v>
      </c>
      <c r="AR13" s="671" t="b">
        <f t="shared" si="6"/>
        <v>1</v>
      </c>
    </row>
    <row r="14" spans="1:44" s="6" customFormat="1" ht="15.75">
      <c r="A14" s="154" t="s">
        <v>318</v>
      </c>
      <c r="B14" s="560" t="s">
        <v>31</v>
      </c>
      <c r="C14" s="61"/>
      <c r="D14" s="62" t="s">
        <v>154</v>
      </c>
      <c r="E14" s="62"/>
      <c r="F14" s="148"/>
      <c r="G14" s="149">
        <v>1.5</v>
      </c>
      <c r="H14" s="46">
        <f>G14*30</f>
        <v>45</v>
      </c>
      <c r="I14" s="59">
        <f>SUM(J14:L14)</f>
        <v>16</v>
      </c>
      <c r="J14" s="59"/>
      <c r="K14" s="59"/>
      <c r="L14" s="59">
        <v>16</v>
      </c>
      <c r="M14" s="74">
        <f>H14-I14</f>
        <v>29</v>
      </c>
      <c r="N14" s="163"/>
      <c r="O14" s="164"/>
      <c r="P14" s="160"/>
      <c r="Q14" s="163"/>
      <c r="R14" s="164"/>
      <c r="S14" s="160">
        <v>2</v>
      </c>
      <c r="T14" s="6" t="s">
        <v>104</v>
      </c>
      <c r="U14" s="113">
        <f>G14</f>
        <v>1.5</v>
      </c>
      <c r="AA14" s="301" t="s">
        <v>166</v>
      </c>
      <c r="AB14" s="298">
        <f>COUNTIF($F11:$F22,#REF!)</f>
        <v>0</v>
      </c>
      <c r="AC14" s="298">
        <f>COUNTIF($F11:$F22,#REF!)</f>
        <v>0</v>
      </c>
      <c r="AD14" s="298">
        <f>COUNTIF($F11:$F22,#REF!)</f>
        <v>0</v>
      </c>
      <c r="AE14" s="298">
        <f>COUNTIF($F11:$F22,#REF!)</f>
        <v>0</v>
      </c>
      <c r="AF14" s="298">
        <f>COUNTIF($F11:$F22,#REF!)</f>
        <v>0</v>
      </c>
      <c r="AG14" s="298">
        <f>COUNTIF($F11:$F22,#REF!)</f>
        <v>0</v>
      </c>
      <c r="AM14" s="671" t="b">
        <f t="shared" si="1"/>
        <v>1</v>
      </c>
      <c r="AN14" s="671" t="b">
        <f t="shared" si="2"/>
        <v>1</v>
      </c>
      <c r="AO14" s="671" t="b">
        <f t="shared" si="3"/>
        <v>1</v>
      </c>
      <c r="AP14" s="671" t="b">
        <f t="shared" si="4"/>
        <v>1</v>
      </c>
      <c r="AQ14" s="671" t="b">
        <f t="shared" si="5"/>
        <v>1</v>
      </c>
      <c r="AR14" s="671" t="b">
        <f t="shared" si="6"/>
        <v>0</v>
      </c>
    </row>
    <row r="15" spans="1:44" s="6" customFormat="1" ht="15.75">
      <c r="A15" s="165" t="s">
        <v>77</v>
      </c>
      <c r="B15" s="28" t="s">
        <v>309</v>
      </c>
      <c r="C15" s="61" t="s">
        <v>75</v>
      </c>
      <c r="D15" s="166"/>
      <c r="E15" s="34"/>
      <c r="F15" s="167"/>
      <c r="G15" s="447">
        <v>4</v>
      </c>
      <c r="H15" s="43">
        <f>G15*30</f>
        <v>120</v>
      </c>
      <c r="I15" s="88"/>
      <c r="J15" s="95"/>
      <c r="K15" s="95"/>
      <c r="L15" s="95"/>
      <c r="M15" s="57"/>
      <c r="N15" s="168"/>
      <c r="O15" s="169"/>
      <c r="P15" s="170"/>
      <c r="Q15" s="168"/>
      <c r="R15" s="169"/>
      <c r="S15" s="170"/>
      <c r="U15" s="114" t="e">
        <f>SUM(U13:U14)</f>
        <v>#REF!</v>
      </c>
      <c r="AM15" s="671" t="b">
        <f t="shared" si="1"/>
        <v>1</v>
      </c>
      <c r="AN15" s="671" t="b">
        <f t="shared" si="2"/>
        <v>1</v>
      </c>
      <c r="AO15" s="671" t="b">
        <f t="shared" si="3"/>
        <v>1</v>
      </c>
      <c r="AP15" s="671" t="b">
        <f t="shared" si="4"/>
        <v>1</v>
      </c>
      <c r="AQ15" s="671" t="b">
        <f t="shared" si="5"/>
        <v>1</v>
      </c>
      <c r="AR15" s="671" t="b">
        <f t="shared" si="6"/>
        <v>1</v>
      </c>
    </row>
    <row r="16" spans="1:44" s="6" customFormat="1" ht="15.75">
      <c r="A16" s="165" t="s">
        <v>78</v>
      </c>
      <c r="B16" s="29" t="s">
        <v>73</v>
      </c>
      <c r="C16" s="40"/>
      <c r="D16" s="171"/>
      <c r="E16" s="172"/>
      <c r="F16" s="173"/>
      <c r="G16" s="174">
        <v>3</v>
      </c>
      <c r="H16" s="46">
        <f aca="true" t="shared" si="7" ref="H16:H25">G16*30</f>
        <v>90</v>
      </c>
      <c r="I16" s="88"/>
      <c r="J16" s="175"/>
      <c r="K16" s="175"/>
      <c r="L16" s="175"/>
      <c r="M16" s="57"/>
      <c r="N16" s="176"/>
      <c r="O16" s="177"/>
      <c r="P16" s="170"/>
      <c r="Q16" s="168"/>
      <c r="R16" s="169"/>
      <c r="S16" s="170"/>
      <c r="AH16" s="299"/>
      <c r="AI16" s="299"/>
      <c r="AM16" s="671" t="b">
        <f t="shared" si="1"/>
        <v>1</v>
      </c>
      <c r="AN16" s="671" t="b">
        <f t="shared" si="2"/>
        <v>1</v>
      </c>
      <c r="AO16" s="671" t="b">
        <f t="shared" si="3"/>
        <v>1</v>
      </c>
      <c r="AP16" s="671" t="b">
        <f t="shared" si="4"/>
        <v>1</v>
      </c>
      <c r="AQ16" s="671" t="b">
        <f t="shared" si="5"/>
        <v>1</v>
      </c>
      <c r="AR16" s="671" t="b">
        <f t="shared" si="6"/>
        <v>1</v>
      </c>
    </row>
    <row r="17" spans="1:44" s="11" customFormat="1" ht="13.5" customHeight="1">
      <c r="A17" s="165"/>
      <c r="B17" s="559" t="s">
        <v>310</v>
      </c>
      <c r="C17" s="125"/>
      <c r="D17" s="178"/>
      <c r="E17" s="126"/>
      <c r="F17" s="179"/>
      <c r="G17" s="447">
        <v>2</v>
      </c>
      <c r="H17" s="43">
        <f t="shared" si="7"/>
        <v>60</v>
      </c>
      <c r="I17" s="88"/>
      <c r="J17" s="180"/>
      <c r="K17" s="180"/>
      <c r="L17" s="180"/>
      <c r="M17" s="57"/>
      <c r="N17" s="176"/>
      <c r="O17" s="177"/>
      <c r="P17" s="170"/>
      <c r="Q17" s="168"/>
      <c r="R17" s="169"/>
      <c r="S17" s="170"/>
      <c r="AM17" s="671" t="b">
        <f t="shared" si="1"/>
        <v>1</v>
      </c>
      <c r="AN17" s="671" t="b">
        <f t="shared" si="2"/>
        <v>1</v>
      </c>
      <c r="AO17" s="671" t="b">
        <f t="shared" si="3"/>
        <v>1</v>
      </c>
      <c r="AP17" s="671" t="b">
        <f t="shared" si="4"/>
        <v>1</v>
      </c>
      <c r="AQ17" s="671" t="b">
        <f t="shared" si="5"/>
        <v>1</v>
      </c>
      <c r="AR17" s="671" t="b">
        <f t="shared" si="6"/>
        <v>1</v>
      </c>
    </row>
    <row r="18" spans="1:44" s="11" customFormat="1" ht="15.75" customHeight="1">
      <c r="A18" s="165" t="s">
        <v>79</v>
      </c>
      <c r="B18" s="560" t="s">
        <v>31</v>
      </c>
      <c r="C18" s="40"/>
      <c r="D18" s="181" t="s">
        <v>151</v>
      </c>
      <c r="E18" s="182"/>
      <c r="F18" s="183"/>
      <c r="G18" s="174">
        <v>1</v>
      </c>
      <c r="H18" s="46">
        <f t="shared" si="7"/>
        <v>30</v>
      </c>
      <c r="I18" s="59">
        <v>10</v>
      </c>
      <c r="J18" s="184">
        <v>10</v>
      </c>
      <c r="K18" s="184"/>
      <c r="L18" s="184"/>
      <c r="M18" s="74">
        <f>H18-I18</f>
        <v>20</v>
      </c>
      <c r="N18" s="185"/>
      <c r="O18" s="186">
        <v>1</v>
      </c>
      <c r="P18" s="170"/>
      <c r="Q18" s="168"/>
      <c r="R18" s="169"/>
      <c r="S18" s="170"/>
      <c r="AJ18" s="11" t="s">
        <v>184</v>
      </c>
      <c r="AM18" s="671" t="b">
        <f t="shared" si="1"/>
        <v>1</v>
      </c>
      <c r="AN18" s="671" t="b">
        <f t="shared" si="2"/>
        <v>0</v>
      </c>
      <c r="AO18" s="671" t="b">
        <f t="shared" si="3"/>
        <v>1</v>
      </c>
      <c r="AP18" s="671" t="b">
        <f t="shared" si="4"/>
        <v>1</v>
      </c>
      <c r="AQ18" s="671" t="b">
        <f t="shared" si="5"/>
        <v>1</v>
      </c>
      <c r="AR18" s="671" t="b">
        <f t="shared" si="6"/>
        <v>1</v>
      </c>
    </row>
    <row r="19" spans="1:44" s="11" customFormat="1" ht="31.5">
      <c r="A19" s="165" t="s">
        <v>80</v>
      </c>
      <c r="B19" s="28" t="s">
        <v>311</v>
      </c>
      <c r="C19" s="61" t="s">
        <v>75</v>
      </c>
      <c r="D19" s="166"/>
      <c r="E19" s="34"/>
      <c r="F19" s="167"/>
      <c r="G19" s="640">
        <v>3</v>
      </c>
      <c r="H19" s="43">
        <f t="shared" si="7"/>
        <v>90</v>
      </c>
      <c r="I19" s="88"/>
      <c r="J19" s="35"/>
      <c r="K19" s="35"/>
      <c r="L19" s="35"/>
      <c r="M19" s="57"/>
      <c r="N19" s="176"/>
      <c r="O19" s="169"/>
      <c r="P19" s="170"/>
      <c r="Q19" s="168"/>
      <c r="R19" s="169"/>
      <c r="S19" s="170"/>
      <c r="AM19" s="671" t="b">
        <f t="shared" si="1"/>
        <v>1</v>
      </c>
      <c r="AN19" s="671" t="b">
        <f t="shared" si="2"/>
        <v>1</v>
      </c>
      <c r="AO19" s="671" t="b">
        <f t="shared" si="3"/>
        <v>1</v>
      </c>
      <c r="AP19" s="671" t="b">
        <f t="shared" si="4"/>
        <v>1</v>
      </c>
      <c r="AQ19" s="671" t="b">
        <f t="shared" si="5"/>
        <v>1</v>
      </c>
      <c r="AR19" s="671" t="b">
        <f t="shared" si="6"/>
        <v>1</v>
      </c>
    </row>
    <row r="20" spans="1:44" s="6" customFormat="1" ht="15.75">
      <c r="A20" s="187" t="s">
        <v>81</v>
      </c>
      <c r="B20" s="29" t="s">
        <v>74</v>
      </c>
      <c r="C20" s="188"/>
      <c r="D20" s="166"/>
      <c r="E20" s="34"/>
      <c r="F20" s="167"/>
      <c r="G20" s="174">
        <v>3</v>
      </c>
      <c r="H20" s="46">
        <f t="shared" si="7"/>
        <v>90</v>
      </c>
      <c r="I20" s="88"/>
      <c r="J20" s="175"/>
      <c r="K20" s="175"/>
      <c r="L20" s="175"/>
      <c r="M20" s="57"/>
      <c r="N20" s="176"/>
      <c r="O20" s="169"/>
      <c r="P20" s="170"/>
      <c r="Q20" s="168"/>
      <c r="R20" s="169"/>
      <c r="S20" s="170"/>
      <c r="AM20" s="671" t="b">
        <f t="shared" si="1"/>
        <v>1</v>
      </c>
      <c r="AN20" s="671" t="b">
        <f t="shared" si="2"/>
        <v>1</v>
      </c>
      <c r="AO20" s="671" t="b">
        <f t="shared" si="3"/>
        <v>1</v>
      </c>
      <c r="AP20" s="671" t="b">
        <f t="shared" si="4"/>
        <v>1</v>
      </c>
      <c r="AQ20" s="671" t="b">
        <f t="shared" si="5"/>
        <v>1</v>
      </c>
      <c r="AR20" s="671" t="b">
        <f t="shared" si="6"/>
        <v>1</v>
      </c>
    </row>
    <row r="21" spans="1:44" s="6" customFormat="1" ht="15.75">
      <c r="A21" s="190"/>
      <c r="B21" s="559" t="s">
        <v>310</v>
      </c>
      <c r="C21" s="191"/>
      <c r="D21" s="192"/>
      <c r="E21" s="78"/>
      <c r="F21" s="511"/>
      <c r="G21" s="512">
        <v>1.5</v>
      </c>
      <c r="H21" s="43">
        <f t="shared" si="7"/>
        <v>45</v>
      </c>
      <c r="I21" s="88"/>
      <c r="J21" s="193"/>
      <c r="K21" s="193"/>
      <c r="L21" s="193"/>
      <c r="M21" s="57"/>
      <c r="N21" s="105"/>
      <c r="O21" s="169"/>
      <c r="P21" s="170"/>
      <c r="Q21" s="168"/>
      <c r="R21" s="169"/>
      <c r="S21" s="170"/>
      <c r="AM21" s="671" t="b">
        <f t="shared" si="1"/>
        <v>1</v>
      </c>
      <c r="AN21" s="671" t="b">
        <f t="shared" si="2"/>
        <v>1</v>
      </c>
      <c r="AO21" s="671" t="b">
        <f t="shared" si="3"/>
        <v>1</v>
      </c>
      <c r="AP21" s="671" t="b">
        <f t="shared" si="4"/>
        <v>1</v>
      </c>
      <c r="AQ21" s="671" t="b">
        <f t="shared" si="5"/>
        <v>1</v>
      </c>
      <c r="AR21" s="671" t="b">
        <f t="shared" si="6"/>
        <v>1</v>
      </c>
    </row>
    <row r="22" spans="1:44" s="6" customFormat="1" ht="15.75">
      <c r="A22" s="448" t="s">
        <v>82</v>
      </c>
      <c r="B22" s="561" t="s">
        <v>31</v>
      </c>
      <c r="C22" s="77">
        <v>1</v>
      </c>
      <c r="D22" s="194"/>
      <c r="E22" s="194"/>
      <c r="F22" s="195"/>
      <c r="G22" s="196">
        <v>1.5</v>
      </c>
      <c r="H22" s="197">
        <f t="shared" si="7"/>
        <v>45</v>
      </c>
      <c r="I22" s="79">
        <f>SUM(J22:L22)</f>
        <v>15</v>
      </c>
      <c r="J22" s="83">
        <v>15</v>
      </c>
      <c r="K22" s="83"/>
      <c r="L22" s="83"/>
      <c r="M22" s="198">
        <f>H22-I22</f>
        <v>30</v>
      </c>
      <c r="N22" s="199">
        <v>1</v>
      </c>
      <c r="O22" s="106"/>
      <c r="P22" s="200"/>
      <c r="Q22" s="201"/>
      <c r="R22" s="106"/>
      <c r="S22" s="200"/>
      <c r="AJ22" s="6" t="s">
        <v>184</v>
      </c>
      <c r="AM22" s="671" t="b">
        <f t="shared" si="1"/>
        <v>0</v>
      </c>
      <c r="AN22" s="671" t="b">
        <f t="shared" si="2"/>
        <v>1</v>
      </c>
      <c r="AO22" s="671" t="b">
        <f t="shared" si="3"/>
        <v>1</v>
      </c>
      <c r="AP22" s="671" t="b">
        <f t="shared" si="4"/>
        <v>1</v>
      </c>
      <c r="AQ22" s="671" t="b">
        <f t="shared" si="5"/>
        <v>1</v>
      </c>
      <c r="AR22" s="671" t="b">
        <f t="shared" si="6"/>
        <v>1</v>
      </c>
    </row>
    <row r="23" spans="1:44" s="398" customFormat="1" ht="15.75">
      <c r="A23" s="165" t="s">
        <v>83</v>
      </c>
      <c r="B23" s="30" t="s">
        <v>319</v>
      </c>
      <c r="C23" s="221"/>
      <c r="D23" s="51"/>
      <c r="E23" s="51"/>
      <c r="F23" s="219"/>
      <c r="G23" s="423">
        <f>G24+G25</f>
        <v>16</v>
      </c>
      <c r="H23" s="46">
        <f t="shared" si="7"/>
        <v>480</v>
      </c>
      <c r="I23" s="124"/>
      <c r="J23" s="124"/>
      <c r="K23" s="124"/>
      <c r="L23" s="124"/>
      <c r="M23" s="431"/>
      <c r="N23" s="414"/>
      <c r="O23" s="169"/>
      <c r="P23" s="409"/>
      <c r="Q23" s="168"/>
      <c r="R23" s="169"/>
      <c r="S23" s="170"/>
      <c r="AM23" s="671" t="b">
        <f t="shared" si="1"/>
        <v>1</v>
      </c>
      <c r="AN23" s="671" t="b">
        <f t="shared" si="2"/>
        <v>1</v>
      </c>
      <c r="AO23" s="671" t="b">
        <f t="shared" si="3"/>
        <v>1</v>
      </c>
      <c r="AP23" s="671" t="b">
        <f t="shared" si="4"/>
        <v>1</v>
      </c>
      <c r="AQ23" s="671" t="b">
        <f t="shared" si="5"/>
        <v>1</v>
      </c>
      <c r="AR23" s="671" t="b">
        <f t="shared" si="6"/>
        <v>1</v>
      </c>
    </row>
    <row r="24" spans="1:44" s="398" customFormat="1" ht="15.75">
      <c r="A24" s="165"/>
      <c r="B24" s="562" t="s">
        <v>310</v>
      </c>
      <c r="C24" s="221"/>
      <c r="D24" s="51"/>
      <c r="E24" s="51"/>
      <c r="F24" s="219"/>
      <c r="G24" s="429">
        <v>10</v>
      </c>
      <c r="H24" s="370">
        <f t="shared" si="7"/>
        <v>300</v>
      </c>
      <c r="I24" s="124"/>
      <c r="J24" s="124"/>
      <c r="K24" s="124"/>
      <c r="L24" s="124"/>
      <c r="M24" s="431"/>
      <c r="N24" s="414"/>
      <c r="O24" s="169"/>
      <c r="P24" s="409"/>
      <c r="Q24" s="168"/>
      <c r="R24" s="169"/>
      <c r="S24" s="170"/>
      <c r="AM24" s="671" t="b">
        <f t="shared" si="1"/>
        <v>1</v>
      </c>
      <c r="AN24" s="671" t="b">
        <f t="shared" si="2"/>
        <v>1</v>
      </c>
      <c r="AO24" s="671" t="b">
        <f t="shared" si="3"/>
        <v>1</v>
      </c>
      <c r="AP24" s="671" t="b">
        <f t="shared" si="4"/>
        <v>1</v>
      </c>
      <c r="AQ24" s="671" t="b">
        <f t="shared" si="5"/>
        <v>1</v>
      </c>
      <c r="AR24" s="671" t="b">
        <f t="shared" si="6"/>
        <v>1</v>
      </c>
    </row>
    <row r="25" spans="1:44" s="398" customFormat="1" ht="15.75">
      <c r="A25" s="165" t="s">
        <v>259</v>
      </c>
      <c r="B25" s="563" t="s">
        <v>31</v>
      </c>
      <c r="C25" s="43">
        <v>1</v>
      </c>
      <c r="D25" s="34"/>
      <c r="E25" s="34"/>
      <c r="F25" s="219"/>
      <c r="G25" s="423">
        <v>6</v>
      </c>
      <c r="H25" s="107">
        <f t="shared" si="7"/>
        <v>180</v>
      </c>
      <c r="I25" s="222">
        <f>J25+L25</f>
        <v>120</v>
      </c>
      <c r="J25" s="222">
        <v>60</v>
      </c>
      <c r="K25" s="222"/>
      <c r="L25" s="222">
        <v>60</v>
      </c>
      <c r="M25" s="39">
        <f>H25-I25</f>
        <v>60</v>
      </c>
      <c r="N25" s="414">
        <v>8</v>
      </c>
      <c r="O25" s="169"/>
      <c r="P25" s="438"/>
      <c r="Q25" s="220"/>
      <c r="R25" s="202"/>
      <c r="S25" s="223"/>
      <c r="T25" s="398">
        <v>1</v>
      </c>
      <c r="AJ25" s="398" t="s">
        <v>188</v>
      </c>
      <c r="AM25" s="671" t="b">
        <f t="shared" si="1"/>
        <v>0</v>
      </c>
      <c r="AN25" s="671" t="b">
        <f t="shared" si="2"/>
        <v>1</v>
      </c>
      <c r="AO25" s="671" t="b">
        <f t="shared" si="3"/>
        <v>1</v>
      </c>
      <c r="AP25" s="671" t="b">
        <f t="shared" si="4"/>
        <v>1</v>
      </c>
      <c r="AQ25" s="671" t="b">
        <f t="shared" si="5"/>
        <v>1</v>
      </c>
      <c r="AR25" s="671" t="b">
        <f t="shared" si="6"/>
        <v>1</v>
      </c>
    </row>
    <row r="26" spans="1:44" s="5" customFormat="1" ht="17.25" customHeight="1">
      <c r="A26" s="557" t="s">
        <v>260</v>
      </c>
      <c r="B26" s="30" t="s">
        <v>254</v>
      </c>
      <c r="C26" s="449"/>
      <c r="D26" s="210"/>
      <c r="E26" s="210"/>
      <c r="F26" s="418"/>
      <c r="G26" s="423">
        <v>3</v>
      </c>
      <c r="H26" s="449">
        <f>G26*30</f>
        <v>90</v>
      </c>
      <c r="I26" s="210"/>
      <c r="J26" s="210"/>
      <c r="K26" s="210"/>
      <c r="L26" s="210"/>
      <c r="M26" s="418"/>
      <c r="N26" s="513"/>
      <c r="O26" s="209"/>
      <c r="P26" s="407"/>
      <c r="Q26" s="411"/>
      <c r="R26" s="209"/>
      <c r="S26" s="412"/>
      <c r="AB26" s="306">
        <v>1</v>
      </c>
      <c r="AC26" s="307" t="s">
        <v>151</v>
      </c>
      <c r="AD26" s="307" t="s">
        <v>152</v>
      </c>
      <c r="AE26" s="307">
        <v>3</v>
      </c>
      <c r="AF26" s="307" t="s">
        <v>153</v>
      </c>
      <c r="AG26" s="307" t="s">
        <v>154</v>
      </c>
      <c r="AM26" s="671" t="b">
        <f t="shared" si="1"/>
        <v>1</v>
      </c>
      <c r="AN26" s="671" t="b">
        <f t="shared" si="2"/>
        <v>1</v>
      </c>
      <c r="AO26" s="671" t="b">
        <f t="shared" si="3"/>
        <v>1</v>
      </c>
      <c r="AP26" s="671" t="b">
        <f t="shared" si="4"/>
        <v>1</v>
      </c>
      <c r="AQ26" s="671" t="b">
        <f t="shared" si="5"/>
        <v>1</v>
      </c>
      <c r="AR26" s="671" t="b">
        <f t="shared" si="6"/>
        <v>1</v>
      </c>
    </row>
    <row r="27" spans="1:44" s="5" customFormat="1" ht="17.25" customHeight="1">
      <c r="A27" s="558"/>
      <c r="B27" s="564" t="s">
        <v>310</v>
      </c>
      <c r="C27" s="449"/>
      <c r="D27" s="210"/>
      <c r="E27" s="210"/>
      <c r="F27" s="418"/>
      <c r="G27" s="429">
        <v>2</v>
      </c>
      <c r="H27" s="514">
        <f>G27*30</f>
        <v>60</v>
      </c>
      <c r="I27" s="208"/>
      <c r="J27" s="210"/>
      <c r="K27" s="210"/>
      <c r="L27" s="210"/>
      <c r="M27" s="515"/>
      <c r="N27" s="513"/>
      <c r="O27" s="209"/>
      <c r="P27" s="407"/>
      <c r="Q27" s="411"/>
      <c r="R27" s="209"/>
      <c r="S27" s="412"/>
      <c r="AA27" s="300" t="s">
        <v>163</v>
      </c>
      <c r="AB27" s="298">
        <f>COUNTIF($C26:$C90,#REF!)</f>
        <v>0</v>
      </c>
      <c r="AC27" s="298">
        <f>COUNTIF($C26:$C90,#REF!)</f>
        <v>0</v>
      </c>
      <c r="AD27" s="298">
        <f>COUNTIF($C26:$C90,#REF!)</f>
        <v>0</v>
      </c>
      <c r="AE27" s="298">
        <f>COUNTIF($C26:$C90,#REF!)</f>
        <v>0</v>
      </c>
      <c r="AF27" s="298">
        <f>COUNTIF($C26:$C90,#REF!)</f>
        <v>0</v>
      </c>
      <c r="AG27" s="298">
        <f>COUNTIF($C26:$C90,#REF!)</f>
        <v>0</v>
      </c>
      <c r="AM27" s="671" t="b">
        <f t="shared" si="1"/>
        <v>1</v>
      </c>
      <c r="AN27" s="671" t="b">
        <f t="shared" si="2"/>
        <v>1</v>
      </c>
      <c r="AO27" s="671" t="b">
        <f t="shared" si="3"/>
        <v>1</v>
      </c>
      <c r="AP27" s="671" t="b">
        <f t="shared" si="4"/>
        <v>1</v>
      </c>
      <c r="AQ27" s="671" t="b">
        <f t="shared" si="5"/>
        <v>1</v>
      </c>
      <c r="AR27" s="671" t="b">
        <f t="shared" si="6"/>
        <v>1</v>
      </c>
    </row>
    <row r="28" spans="1:44" s="5" customFormat="1" ht="17.25" customHeight="1">
      <c r="A28" s="165" t="s">
        <v>261</v>
      </c>
      <c r="B28" s="565" t="s">
        <v>31</v>
      </c>
      <c r="C28" s="449"/>
      <c r="D28" s="208">
        <v>1</v>
      </c>
      <c r="E28" s="210"/>
      <c r="F28" s="418"/>
      <c r="G28" s="423">
        <v>1</v>
      </c>
      <c r="H28" s="417">
        <f>G28*30</f>
        <v>30</v>
      </c>
      <c r="I28" s="210">
        <f>J28+K28+L28</f>
        <v>14</v>
      </c>
      <c r="J28" s="210">
        <v>8</v>
      </c>
      <c r="K28" s="210"/>
      <c r="L28" s="210">
        <v>6</v>
      </c>
      <c r="M28" s="418">
        <f>H28-I28</f>
        <v>16</v>
      </c>
      <c r="N28" s="504">
        <v>1</v>
      </c>
      <c r="O28" s="209"/>
      <c r="P28" s="407"/>
      <c r="Q28" s="411"/>
      <c r="R28" s="209"/>
      <c r="S28" s="412"/>
      <c r="T28" s="5">
        <v>1</v>
      </c>
      <c r="U28" s="6" t="s">
        <v>103</v>
      </c>
      <c r="V28" s="115">
        <f>SUMIF(T$26:T$90,1,G$26:G$90)</f>
        <v>29.5</v>
      </c>
      <c r="AA28" s="300" t="s">
        <v>164</v>
      </c>
      <c r="AB28" s="298">
        <f>COUNTIF($D26:$D90,#REF!)</f>
        <v>0</v>
      </c>
      <c r="AC28" s="298">
        <f>COUNTIF($D26:$D90,#REF!)</f>
        <v>0</v>
      </c>
      <c r="AD28" s="298">
        <f>COUNTIF($D26:$D90,#REF!)</f>
        <v>0</v>
      </c>
      <c r="AE28" s="298">
        <f>COUNTIF($D26:$D90,#REF!)</f>
        <v>0</v>
      </c>
      <c r="AF28" s="298">
        <f>COUNTIF($D26:$D90,#REF!)</f>
        <v>0</v>
      </c>
      <c r="AG28" s="298">
        <f>COUNTIF($D26:$D90,#REF!)</f>
        <v>0</v>
      </c>
      <c r="AJ28" s="5" t="s">
        <v>186</v>
      </c>
      <c r="AM28" s="671" t="b">
        <f t="shared" si="1"/>
        <v>0</v>
      </c>
      <c r="AN28" s="671" t="b">
        <f t="shared" si="2"/>
        <v>1</v>
      </c>
      <c r="AO28" s="671" t="b">
        <f t="shared" si="3"/>
        <v>1</v>
      </c>
      <c r="AP28" s="671" t="b">
        <f t="shared" si="4"/>
        <v>1</v>
      </c>
      <c r="AQ28" s="671" t="b">
        <f t="shared" si="5"/>
        <v>1</v>
      </c>
      <c r="AR28" s="671" t="b">
        <f t="shared" si="6"/>
        <v>1</v>
      </c>
    </row>
    <row r="29" spans="1:44" s="6" customFormat="1" ht="15.75">
      <c r="A29" s="467" t="s">
        <v>262</v>
      </c>
      <c r="B29" s="486" t="s">
        <v>312</v>
      </c>
      <c r="C29" s="211"/>
      <c r="D29" s="212"/>
      <c r="E29" s="212"/>
      <c r="F29" s="516"/>
      <c r="G29" s="566">
        <v>3</v>
      </c>
      <c r="H29" s="370">
        <f aca="true" t="shared" si="8" ref="H29:H45">G29*30</f>
        <v>90</v>
      </c>
      <c r="I29" s="213"/>
      <c r="J29" s="213"/>
      <c r="K29" s="214"/>
      <c r="L29" s="214"/>
      <c r="M29" s="419"/>
      <c r="N29" s="413"/>
      <c r="O29" s="216"/>
      <c r="P29" s="408"/>
      <c r="Q29" s="215"/>
      <c r="R29" s="216"/>
      <c r="S29" s="217"/>
      <c r="U29" s="6" t="s">
        <v>104</v>
      </c>
      <c r="V29" s="115">
        <f>SUMIF(T$26:T$90,2,G$26:G$90)</f>
        <v>4.5</v>
      </c>
      <c r="AA29" s="301" t="s">
        <v>165</v>
      </c>
      <c r="AB29" s="298">
        <f>COUNTIF($E26:$E90,#REF!)</f>
        <v>0</v>
      </c>
      <c r="AC29" s="298">
        <f>COUNTIF($E26:$E90,#REF!)</f>
        <v>0</v>
      </c>
      <c r="AD29" s="298">
        <f>COUNTIF($E26:$E90,#REF!)</f>
        <v>0</v>
      </c>
      <c r="AE29" s="298">
        <f>COUNTIF($E26:$E90,#REF!)</f>
        <v>0</v>
      </c>
      <c r="AF29" s="298">
        <f>COUNTIF($E26:$E90,#REF!)</f>
        <v>0</v>
      </c>
      <c r="AG29" s="298">
        <f>COUNTIF($E26:$E90,#REF!)</f>
        <v>0</v>
      </c>
      <c r="AM29" s="671" t="b">
        <f t="shared" si="1"/>
        <v>1</v>
      </c>
      <c r="AN29" s="671" t="b">
        <f t="shared" si="2"/>
        <v>1</v>
      </c>
      <c r="AO29" s="671" t="b">
        <f t="shared" si="3"/>
        <v>1</v>
      </c>
      <c r="AP29" s="671" t="b">
        <f t="shared" si="4"/>
        <v>1</v>
      </c>
      <c r="AQ29" s="671" t="b">
        <f t="shared" si="5"/>
        <v>1</v>
      </c>
      <c r="AR29" s="671" t="b">
        <f t="shared" si="6"/>
        <v>1</v>
      </c>
    </row>
    <row r="30" spans="1:44" s="6" customFormat="1" ht="15.75">
      <c r="A30" s="165" t="s">
        <v>263</v>
      </c>
      <c r="B30" s="30" t="s">
        <v>320</v>
      </c>
      <c r="C30" s="218"/>
      <c r="D30" s="51"/>
      <c r="E30" s="51"/>
      <c r="F30" s="219"/>
      <c r="G30" s="422">
        <v>7.5</v>
      </c>
      <c r="H30" s="107">
        <f t="shared" si="8"/>
        <v>225</v>
      </c>
      <c r="I30" s="52"/>
      <c r="J30" s="52"/>
      <c r="K30" s="52"/>
      <c r="L30" s="52"/>
      <c r="M30" s="53"/>
      <c r="N30" s="414"/>
      <c r="O30" s="169"/>
      <c r="P30" s="409"/>
      <c r="Q30" s="168"/>
      <c r="R30" s="169"/>
      <c r="S30" s="170"/>
      <c r="V30" s="114">
        <f>SUM(V28:V29)</f>
        <v>34</v>
      </c>
      <c r="AA30" s="301" t="s">
        <v>166</v>
      </c>
      <c r="AB30" s="298">
        <f>COUNTIF($F26:$F90,#REF!)</f>
        <v>0</v>
      </c>
      <c r="AC30" s="298">
        <f>COUNTIF($F26:$F90,#REF!)</f>
        <v>0</v>
      </c>
      <c r="AD30" s="298">
        <f>COUNTIF($F26:$F90,#REF!)</f>
        <v>0</v>
      </c>
      <c r="AE30" s="298">
        <f>COUNTIF($F26:$F90,#REF!)</f>
        <v>0</v>
      </c>
      <c r="AF30" s="298">
        <f>COUNTIF($F26:$F90,#REF!)</f>
        <v>0</v>
      </c>
      <c r="AG30" s="298">
        <f>COUNTIF($F26:$F90,#REF!)</f>
        <v>0</v>
      </c>
      <c r="AM30" s="671" t="b">
        <f t="shared" si="1"/>
        <v>1</v>
      </c>
      <c r="AN30" s="671" t="b">
        <f t="shared" si="2"/>
        <v>1</v>
      </c>
      <c r="AO30" s="671" t="b">
        <f t="shared" si="3"/>
        <v>1</v>
      </c>
      <c r="AP30" s="671" t="b">
        <f t="shared" si="4"/>
        <v>1</v>
      </c>
      <c r="AQ30" s="671" t="b">
        <f t="shared" si="5"/>
        <v>1</v>
      </c>
      <c r="AR30" s="671" t="b">
        <f t="shared" si="6"/>
        <v>1</v>
      </c>
    </row>
    <row r="31" spans="1:44" s="6" customFormat="1" ht="15.75">
      <c r="A31" s="165"/>
      <c r="B31" s="562" t="s">
        <v>310</v>
      </c>
      <c r="C31" s="218"/>
      <c r="D31" s="51"/>
      <c r="E31" s="51"/>
      <c r="F31" s="219"/>
      <c r="G31" s="517">
        <v>3.5</v>
      </c>
      <c r="H31" s="370">
        <f t="shared" si="8"/>
        <v>105</v>
      </c>
      <c r="I31" s="52"/>
      <c r="J31" s="52"/>
      <c r="K31" s="52"/>
      <c r="L31" s="52"/>
      <c r="M31" s="53"/>
      <c r="N31" s="414"/>
      <c r="O31" s="169"/>
      <c r="P31" s="409"/>
      <c r="Q31" s="168"/>
      <c r="R31" s="169"/>
      <c r="S31" s="170"/>
      <c r="AM31" s="671" t="b">
        <f t="shared" si="1"/>
        <v>1</v>
      </c>
      <c r="AN31" s="671" t="b">
        <f t="shared" si="2"/>
        <v>1</v>
      </c>
      <c r="AO31" s="671" t="b">
        <f t="shared" si="3"/>
        <v>1</v>
      </c>
      <c r="AP31" s="671" t="b">
        <f t="shared" si="4"/>
        <v>1</v>
      </c>
      <c r="AQ31" s="671" t="b">
        <f t="shared" si="5"/>
        <v>1</v>
      </c>
      <c r="AR31" s="671" t="b">
        <f t="shared" si="6"/>
        <v>1</v>
      </c>
    </row>
    <row r="32" spans="1:44" s="11" customFormat="1" ht="15.75">
      <c r="A32" s="165" t="s">
        <v>264</v>
      </c>
      <c r="B32" s="563" t="s">
        <v>31</v>
      </c>
      <c r="C32" s="43">
        <v>1</v>
      </c>
      <c r="D32" s="34"/>
      <c r="E32" s="34"/>
      <c r="F32" s="47"/>
      <c r="G32" s="423">
        <v>4</v>
      </c>
      <c r="H32" s="107">
        <f t="shared" si="8"/>
        <v>120</v>
      </c>
      <c r="I32" s="123">
        <v>60</v>
      </c>
      <c r="J32" s="123">
        <v>15</v>
      </c>
      <c r="K32" s="123">
        <v>45</v>
      </c>
      <c r="L32" s="123"/>
      <c r="M32" s="420">
        <f>H32-I32</f>
        <v>60</v>
      </c>
      <c r="N32" s="415">
        <v>4</v>
      </c>
      <c r="O32" s="169"/>
      <c r="P32" s="409"/>
      <c r="Q32" s="168"/>
      <c r="R32" s="169"/>
      <c r="S32" s="170"/>
      <c r="T32" s="11">
        <v>1</v>
      </c>
      <c r="AJ32" s="11" t="s">
        <v>187</v>
      </c>
      <c r="AM32" s="671" t="b">
        <f t="shared" si="1"/>
        <v>0</v>
      </c>
      <c r="AN32" s="671" t="b">
        <f t="shared" si="2"/>
        <v>1</v>
      </c>
      <c r="AO32" s="671" t="b">
        <f t="shared" si="3"/>
        <v>1</v>
      </c>
      <c r="AP32" s="671" t="b">
        <f t="shared" si="4"/>
        <v>1</v>
      </c>
      <c r="AQ32" s="671" t="b">
        <f t="shared" si="5"/>
        <v>1</v>
      </c>
      <c r="AR32" s="671" t="b">
        <f t="shared" si="6"/>
        <v>1</v>
      </c>
    </row>
    <row r="33" spans="1:44" s="398" customFormat="1" ht="31.5">
      <c r="A33" s="165" t="s">
        <v>258</v>
      </c>
      <c r="B33" s="30" t="s">
        <v>321</v>
      </c>
      <c r="C33" s="218"/>
      <c r="D33" s="51"/>
      <c r="E33" s="51"/>
      <c r="F33" s="219"/>
      <c r="G33" s="423">
        <v>9</v>
      </c>
      <c r="H33" s="107">
        <f t="shared" si="8"/>
        <v>270</v>
      </c>
      <c r="I33" s="52"/>
      <c r="J33" s="52"/>
      <c r="K33" s="52"/>
      <c r="L33" s="52"/>
      <c r="M33" s="53"/>
      <c r="N33" s="414"/>
      <c r="O33" s="169"/>
      <c r="P33" s="409"/>
      <c r="Q33" s="168"/>
      <c r="R33" s="169"/>
      <c r="S33" s="170"/>
      <c r="AM33" s="671" t="b">
        <f t="shared" si="1"/>
        <v>1</v>
      </c>
      <c r="AN33" s="671" t="b">
        <f t="shared" si="2"/>
        <v>1</v>
      </c>
      <c r="AO33" s="671" t="b">
        <f t="shared" si="3"/>
        <v>1</v>
      </c>
      <c r="AP33" s="671" t="b">
        <f t="shared" si="4"/>
        <v>1</v>
      </c>
      <c r="AQ33" s="671" t="b">
        <f t="shared" si="5"/>
        <v>1</v>
      </c>
      <c r="AR33" s="671" t="b">
        <f t="shared" si="6"/>
        <v>1</v>
      </c>
    </row>
    <row r="34" spans="1:44" s="398" customFormat="1" ht="15.75">
      <c r="A34" s="165"/>
      <c r="B34" s="562" t="s">
        <v>310</v>
      </c>
      <c r="C34" s="218"/>
      <c r="D34" s="51"/>
      <c r="E34" s="51"/>
      <c r="F34" s="219"/>
      <c r="G34" s="429">
        <v>6</v>
      </c>
      <c r="H34" s="370">
        <f t="shared" si="8"/>
        <v>180</v>
      </c>
      <c r="I34" s="52"/>
      <c r="J34" s="52"/>
      <c r="K34" s="52"/>
      <c r="L34" s="52"/>
      <c r="M34" s="53"/>
      <c r="N34" s="414"/>
      <c r="O34" s="169"/>
      <c r="P34" s="409"/>
      <c r="Q34" s="168"/>
      <c r="R34" s="169"/>
      <c r="S34" s="170"/>
      <c r="AM34" s="671" t="b">
        <f t="shared" si="1"/>
        <v>1</v>
      </c>
      <c r="AN34" s="671" t="b">
        <f t="shared" si="2"/>
        <v>1</v>
      </c>
      <c r="AO34" s="671" t="b">
        <f t="shared" si="3"/>
        <v>1</v>
      </c>
      <c r="AP34" s="671" t="b">
        <f t="shared" si="4"/>
        <v>1</v>
      </c>
      <c r="AQ34" s="671" t="b">
        <f t="shared" si="5"/>
        <v>1</v>
      </c>
      <c r="AR34" s="671" t="b">
        <f t="shared" si="6"/>
        <v>1</v>
      </c>
    </row>
    <row r="35" spans="1:44" s="398" customFormat="1" ht="15.75">
      <c r="A35" s="165" t="s">
        <v>265</v>
      </c>
      <c r="B35" s="563" t="s">
        <v>31</v>
      </c>
      <c r="C35" s="43"/>
      <c r="D35" s="34">
        <v>1</v>
      </c>
      <c r="E35" s="34"/>
      <c r="F35" s="47"/>
      <c r="G35" s="428">
        <v>3</v>
      </c>
      <c r="H35" s="107">
        <f t="shared" si="8"/>
        <v>90</v>
      </c>
      <c r="I35" s="123">
        <v>45</v>
      </c>
      <c r="J35" s="123">
        <v>15</v>
      </c>
      <c r="K35" s="123"/>
      <c r="L35" s="123">
        <v>30</v>
      </c>
      <c r="M35" s="420">
        <f>H35-I35</f>
        <v>45</v>
      </c>
      <c r="N35" s="415">
        <v>3</v>
      </c>
      <c r="O35" s="169"/>
      <c r="P35" s="409"/>
      <c r="Q35" s="168"/>
      <c r="R35" s="169"/>
      <c r="S35" s="170"/>
      <c r="T35" s="398">
        <v>1</v>
      </c>
      <c r="AJ35" s="398" t="s">
        <v>187</v>
      </c>
      <c r="AM35" s="671" t="b">
        <f t="shared" si="1"/>
        <v>0</v>
      </c>
      <c r="AN35" s="671" t="b">
        <f t="shared" si="2"/>
        <v>1</v>
      </c>
      <c r="AO35" s="671" t="b">
        <f t="shared" si="3"/>
        <v>1</v>
      </c>
      <c r="AP35" s="671" t="b">
        <f t="shared" si="4"/>
        <v>1</v>
      </c>
      <c r="AQ35" s="671" t="b">
        <f t="shared" si="5"/>
        <v>1</v>
      </c>
      <c r="AR35" s="671" t="b">
        <f t="shared" si="6"/>
        <v>1</v>
      </c>
    </row>
    <row r="36" spans="1:44" s="398" customFormat="1" ht="31.5">
      <c r="A36" s="165" t="s">
        <v>244</v>
      </c>
      <c r="B36" s="487" t="s">
        <v>313</v>
      </c>
      <c r="C36" s="372"/>
      <c r="D36" s="194"/>
      <c r="E36" s="194"/>
      <c r="F36" s="427"/>
      <c r="G36" s="517">
        <v>3</v>
      </c>
      <c r="H36" s="43">
        <f t="shared" si="8"/>
        <v>90</v>
      </c>
      <c r="I36" s="97"/>
      <c r="J36" s="83"/>
      <c r="K36" s="83"/>
      <c r="L36" s="83"/>
      <c r="M36" s="84"/>
      <c r="N36" s="433"/>
      <c r="O36" s="106"/>
      <c r="P36" s="410"/>
      <c r="Q36" s="201"/>
      <c r="R36" s="106"/>
      <c r="S36" s="200"/>
      <c r="AM36" s="671" t="b">
        <f t="shared" si="1"/>
        <v>1</v>
      </c>
      <c r="AN36" s="671" t="b">
        <f t="shared" si="2"/>
        <v>1</v>
      </c>
      <c r="AO36" s="671" t="b">
        <f t="shared" si="3"/>
        <v>1</v>
      </c>
      <c r="AP36" s="671" t="b">
        <f t="shared" si="4"/>
        <v>1</v>
      </c>
      <c r="AQ36" s="671" t="b">
        <f t="shared" si="5"/>
        <v>1</v>
      </c>
      <c r="AR36" s="671" t="b">
        <f t="shared" si="6"/>
        <v>1</v>
      </c>
    </row>
    <row r="37" spans="1:44" s="12" customFormat="1" ht="15.75">
      <c r="A37" s="165" t="s">
        <v>245</v>
      </c>
      <c r="B37" s="30" t="s">
        <v>322</v>
      </c>
      <c r="C37" s="221"/>
      <c r="D37" s="51"/>
      <c r="E37" s="51"/>
      <c r="F37" s="219"/>
      <c r="G37" s="423">
        <v>6</v>
      </c>
      <c r="H37" s="107">
        <f t="shared" si="8"/>
        <v>180</v>
      </c>
      <c r="I37" s="52"/>
      <c r="J37" s="52"/>
      <c r="K37" s="52"/>
      <c r="L37" s="52"/>
      <c r="M37" s="53"/>
      <c r="N37" s="414"/>
      <c r="O37" s="169"/>
      <c r="P37" s="409"/>
      <c r="Q37" s="168"/>
      <c r="R37" s="169"/>
      <c r="S37" s="170"/>
      <c r="AM37" s="671" t="b">
        <f t="shared" si="1"/>
        <v>1</v>
      </c>
      <c r="AN37" s="671" t="b">
        <f t="shared" si="2"/>
        <v>1</v>
      </c>
      <c r="AO37" s="671" t="b">
        <f t="shared" si="3"/>
        <v>1</v>
      </c>
      <c r="AP37" s="671" t="b">
        <f t="shared" si="4"/>
        <v>1</v>
      </c>
      <c r="AQ37" s="671" t="b">
        <f t="shared" si="5"/>
        <v>1</v>
      </c>
      <c r="AR37" s="671" t="b">
        <f t="shared" si="6"/>
        <v>1</v>
      </c>
    </row>
    <row r="38" spans="1:44" s="12" customFormat="1" ht="15.75">
      <c r="A38" s="165"/>
      <c r="B38" s="562" t="s">
        <v>310</v>
      </c>
      <c r="C38" s="221"/>
      <c r="D38" s="51"/>
      <c r="E38" s="51"/>
      <c r="F38" s="219"/>
      <c r="G38" s="429">
        <v>1</v>
      </c>
      <c r="H38" s="370">
        <f t="shared" si="8"/>
        <v>30</v>
      </c>
      <c r="I38" s="52"/>
      <c r="J38" s="52"/>
      <c r="K38" s="52"/>
      <c r="L38" s="52"/>
      <c r="M38" s="53"/>
      <c r="N38" s="414"/>
      <c r="O38" s="169"/>
      <c r="P38" s="409"/>
      <c r="Q38" s="168"/>
      <c r="R38" s="169"/>
      <c r="S38" s="170"/>
      <c r="AM38" s="671" t="b">
        <f t="shared" si="1"/>
        <v>1</v>
      </c>
      <c r="AN38" s="671" t="b">
        <f t="shared" si="2"/>
        <v>1</v>
      </c>
      <c r="AO38" s="671" t="b">
        <f t="shared" si="3"/>
        <v>1</v>
      </c>
      <c r="AP38" s="671" t="b">
        <f t="shared" si="4"/>
        <v>1</v>
      </c>
      <c r="AQ38" s="671" t="b">
        <f t="shared" si="5"/>
        <v>1</v>
      </c>
      <c r="AR38" s="671" t="b">
        <f t="shared" si="6"/>
        <v>1</v>
      </c>
    </row>
    <row r="39" spans="1:44" s="12" customFormat="1" ht="15.75">
      <c r="A39" s="165" t="s">
        <v>246</v>
      </c>
      <c r="B39" s="563" t="s">
        <v>31</v>
      </c>
      <c r="C39" s="221"/>
      <c r="D39" s="226">
        <v>1</v>
      </c>
      <c r="E39" s="51"/>
      <c r="F39" s="219"/>
      <c r="G39" s="423">
        <v>3</v>
      </c>
      <c r="H39" s="107">
        <f t="shared" si="8"/>
        <v>90</v>
      </c>
      <c r="I39" s="122">
        <v>60</v>
      </c>
      <c r="J39" s="122">
        <v>30</v>
      </c>
      <c r="K39" s="122"/>
      <c r="L39" s="122">
        <v>30</v>
      </c>
      <c r="M39" s="437">
        <f>H39-I39</f>
        <v>30</v>
      </c>
      <c r="N39" s="414">
        <v>4</v>
      </c>
      <c r="O39" s="169"/>
      <c r="P39" s="409"/>
      <c r="Q39" s="168"/>
      <c r="R39" s="169"/>
      <c r="S39" s="170"/>
      <c r="T39" s="12">
        <v>1</v>
      </c>
      <c r="AJ39" s="12" t="s">
        <v>189</v>
      </c>
      <c r="AM39" s="671" t="b">
        <f t="shared" si="1"/>
        <v>0</v>
      </c>
      <c r="AN39" s="671" t="b">
        <f t="shared" si="2"/>
        <v>1</v>
      </c>
      <c r="AO39" s="671" t="b">
        <f t="shared" si="3"/>
        <v>1</v>
      </c>
      <c r="AP39" s="671" t="b">
        <f t="shared" si="4"/>
        <v>1</v>
      </c>
      <c r="AQ39" s="671" t="b">
        <f t="shared" si="5"/>
        <v>1</v>
      </c>
      <c r="AR39" s="671" t="b">
        <f t="shared" si="6"/>
        <v>1</v>
      </c>
    </row>
    <row r="40" spans="1:44" s="12" customFormat="1" ht="15.75">
      <c r="A40" s="165" t="s">
        <v>266</v>
      </c>
      <c r="B40" s="567" t="s">
        <v>31</v>
      </c>
      <c r="C40" s="43" t="s">
        <v>151</v>
      </c>
      <c r="D40" s="34"/>
      <c r="E40" s="34"/>
      <c r="F40" s="47"/>
      <c r="G40" s="423">
        <v>2</v>
      </c>
      <c r="H40" s="107">
        <f t="shared" si="8"/>
        <v>60</v>
      </c>
      <c r="I40" s="123">
        <v>36</v>
      </c>
      <c r="J40" s="123">
        <v>18</v>
      </c>
      <c r="K40" s="123"/>
      <c r="L40" s="123">
        <v>18</v>
      </c>
      <c r="M40" s="420">
        <f>H40-I40</f>
        <v>24</v>
      </c>
      <c r="N40" s="435"/>
      <c r="O40" s="169">
        <v>4</v>
      </c>
      <c r="P40" s="409"/>
      <c r="Q40" s="168"/>
      <c r="R40" s="169"/>
      <c r="S40" s="170"/>
      <c r="T40" s="12">
        <v>1</v>
      </c>
      <c r="AJ40" s="12" t="s">
        <v>189</v>
      </c>
      <c r="AM40" s="671" t="b">
        <f t="shared" si="1"/>
        <v>1</v>
      </c>
      <c r="AN40" s="671" t="b">
        <f t="shared" si="2"/>
        <v>0</v>
      </c>
      <c r="AO40" s="671" t="b">
        <f t="shared" si="3"/>
        <v>1</v>
      </c>
      <c r="AP40" s="671" t="b">
        <f t="shared" si="4"/>
        <v>1</v>
      </c>
      <c r="AQ40" s="671" t="b">
        <f t="shared" si="5"/>
        <v>1</v>
      </c>
      <c r="AR40" s="671" t="b">
        <f t="shared" si="6"/>
        <v>1</v>
      </c>
    </row>
    <row r="41" spans="1:44" s="398" customFormat="1" ht="15.75">
      <c r="A41" s="165" t="s">
        <v>267</v>
      </c>
      <c r="B41" s="30" t="s">
        <v>323</v>
      </c>
      <c r="C41" s="221"/>
      <c r="D41" s="51"/>
      <c r="E41" s="51"/>
      <c r="F41" s="219"/>
      <c r="G41" s="423">
        <v>11</v>
      </c>
      <c r="H41" s="46">
        <f t="shared" si="8"/>
        <v>330</v>
      </c>
      <c r="I41" s="52"/>
      <c r="J41" s="52"/>
      <c r="K41" s="52"/>
      <c r="L41" s="52"/>
      <c r="M41" s="53"/>
      <c r="N41" s="415"/>
      <c r="O41" s="202"/>
      <c r="P41" s="409"/>
      <c r="Q41" s="168"/>
      <c r="R41" s="169"/>
      <c r="S41" s="170"/>
      <c r="AM41" s="671" t="b">
        <f t="shared" si="1"/>
        <v>1</v>
      </c>
      <c r="AN41" s="671" t="b">
        <f t="shared" si="2"/>
        <v>1</v>
      </c>
      <c r="AO41" s="671" t="b">
        <f t="shared" si="3"/>
        <v>1</v>
      </c>
      <c r="AP41" s="671" t="b">
        <f t="shared" si="4"/>
        <v>1</v>
      </c>
      <c r="AQ41" s="671" t="b">
        <f t="shared" si="5"/>
        <v>1</v>
      </c>
      <c r="AR41" s="671" t="b">
        <f t="shared" si="6"/>
        <v>1</v>
      </c>
    </row>
    <row r="42" spans="1:44" s="398" customFormat="1" ht="15.75">
      <c r="A42" s="165"/>
      <c r="B42" s="562" t="s">
        <v>310</v>
      </c>
      <c r="C42" s="221"/>
      <c r="D42" s="51"/>
      <c r="E42" s="51"/>
      <c r="F42" s="219"/>
      <c r="G42" s="429">
        <v>5.5</v>
      </c>
      <c r="H42" s="43">
        <f t="shared" si="8"/>
        <v>165</v>
      </c>
      <c r="I42" s="52"/>
      <c r="J42" s="52"/>
      <c r="K42" s="52"/>
      <c r="L42" s="52"/>
      <c r="M42" s="53"/>
      <c r="N42" s="415"/>
      <c r="O42" s="202"/>
      <c r="P42" s="409"/>
      <c r="Q42" s="168"/>
      <c r="R42" s="169"/>
      <c r="S42" s="170"/>
      <c r="AM42" s="671" t="b">
        <f t="shared" si="1"/>
        <v>1</v>
      </c>
      <c r="AN42" s="671" t="b">
        <f t="shared" si="2"/>
        <v>1</v>
      </c>
      <c r="AO42" s="671" t="b">
        <f t="shared" si="3"/>
        <v>1</v>
      </c>
      <c r="AP42" s="671" t="b">
        <f t="shared" si="4"/>
        <v>1</v>
      </c>
      <c r="AQ42" s="671" t="b">
        <f t="shared" si="5"/>
        <v>1</v>
      </c>
      <c r="AR42" s="671" t="b">
        <f t="shared" si="6"/>
        <v>1</v>
      </c>
    </row>
    <row r="43" spans="1:44" s="398" customFormat="1" ht="15.75">
      <c r="A43" s="165" t="s">
        <v>268</v>
      </c>
      <c r="B43" s="563" t="s">
        <v>31</v>
      </c>
      <c r="C43" s="218"/>
      <c r="D43" s="51"/>
      <c r="E43" s="51"/>
      <c r="F43" s="219"/>
      <c r="G43" s="423">
        <v>5.5</v>
      </c>
      <c r="H43" s="46">
        <f t="shared" si="8"/>
        <v>165</v>
      </c>
      <c r="I43" s="222">
        <f>I44+I45</f>
        <v>90</v>
      </c>
      <c r="J43" s="222">
        <f>J44+J45</f>
        <v>48</v>
      </c>
      <c r="K43" s="222">
        <f>K44+K45</f>
        <v>33</v>
      </c>
      <c r="L43" s="222">
        <f>L44+L45</f>
        <v>9</v>
      </c>
      <c r="M43" s="432">
        <f>M44+M45</f>
        <v>75</v>
      </c>
      <c r="N43" s="415"/>
      <c r="O43" s="177"/>
      <c r="P43" s="409"/>
      <c r="Q43" s="168"/>
      <c r="R43" s="169"/>
      <c r="S43" s="170"/>
      <c r="T43" s="398">
        <v>1</v>
      </c>
      <c r="AM43" s="671" t="b">
        <f t="shared" si="1"/>
        <v>1</v>
      </c>
      <c r="AN43" s="671" t="b">
        <f t="shared" si="2"/>
        <v>1</v>
      </c>
      <c r="AO43" s="671" t="b">
        <f t="shared" si="3"/>
        <v>1</v>
      </c>
      <c r="AP43" s="671" t="b">
        <f t="shared" si="4"/>
        <v>1</v>
      </c>
      <c r="AQ43" s="671" t="b">
        <f t="shared" si="5"/>
        <v>1</v>
      </c>
      <c r="AR43" s="671" t="b">
        <f t="shared" si="6"/>
        <v>1</v>
      </c>
    </row>
    <row r="44" spans="1:44" s="398" customFormat="1" ht="15.75">
      <c r="A44" s="387" t="s">
        <v>269</v>
      </c>
      <c r="B44" s="568" t="s">
        <v>31</v>
      </c>
      <c r="C44" s="218"/>
      <c r="D44" s="226">
        <v>1</v>
      </c>
      <c r="E44" s="51"/>
      <c r="F44" s="219"/>
      <c r="G44" s="430">
        <v>3</v>
      </c>
      <c r="H44" s="46">
        <f t="shared" si="8"/>
        <v>90</v>
      </c>
      <c r="I44" s="222">
        <f>J44+K44+L44</f>
        <v>45</v>
      </c>
      <c r="J44" s="222">
        <v>30</v>
      </c>
      <c r="K44" s="222">
        <v>15</v>
      </c>
      <c r="L44" s="222"/>
      <c r="M44" s="436">
        <f>H44-I44</f>
        <v>45</v>
      </c>
      <c r="N44" s="125">
        <v>3</v>
      </c>
      <c r="O44" s="126"/>
      <c r="P44" s="179"/>
      <c r="Q44" s="439"/>
      <c r="R44" s="126"/>
      <c r="S44" s="400"/>
      <c r="AJ44" s="398" t="s">
        <v>191</v>
      </c>
      <c r="AM44" s="671" t="b">
        <f t="shared" si="1"/>
        <v>0</v>
      </c>
      <c r="AN44" s="671" t="b">
        <f t="shared" si="2"/>
        <v>1</v>
      </c>
      <c r="AO44" s="671" t="b">
        <f t="shared" si="3"/>
        <v>1</v>
      </c>
      <c r="AP44" s="671" t="b">
        <f t="shared" si="4"/>
        <v>1</v>
      </c>
      <c r="AQ44" s="671" t="b">
        <f t="shared" si="5"/>
        <v>1</v>
      </c>
      <c r="AR44" s="671" t="b">
        <f t="shared" si="6"/>
        <v>1</v>
      </c>
    </row>
    <row r="45" spans="1:44" s="398" customFormat="1" ht="15.75">
      <c r="A45" s="387" t="s">
        <v>270</v>
      </c>
      <c r="B45" s="568" t="s">
        <v>31</v>
      </c>
      <c r="C45" s="218" t="s">
        <v>151</v>
      </c>
      <c r="D45" s="51"/>
      <c r="E45" s="51"/>
      <c r="F45" s="219"/>
      <c r="G45" s="430">
        <v>2.5</v>
      </c>
      <c r="H45" s="46">
        <f t="shared" si="8"/>
        <v>75</v>
      </c>
      <c r="I45" s="222">
        <f>J45+K45+L45</f>
        <v>45</v>
      </c>
      <c r="J45" s="222">
        <v>18</v>
      </c>
      <c r="K45" s="222">
        <v>18</v>
      </c>
      <c r="L45" s="222">
        <v>9</v>
      </c>
      <c r="M45" s="436">
        <f>H45-I45</f>
        <v>30</v>
      </c>
      <c r="N45" s="125"/>
      <c r="O45" s="126">
        <v>5</v>
      </c>
      <c r="P45" s="179"/>
      <c r="Q45" s="439"/>
      <c r="R45" s="126"/>
      <c r="S45" s="400"/>
      <c r="AJ45" s="398" t="s">
        <v>191</v>
      </c>
      <c r="AM45" s="671" t="b">
        <f t="shared" si="1"/>
        <v>1</v>
      </c>
      <c r="AN45" s="671" t="b">
        <f t="shared" si="2"/>
        <v>0</v>
      </c>
      <c r="AO45" s="671" t="b">
        <f t="shared" si="3"/>
        <v>1</v>
      </c>
      <c r="AP45" s="671" t="b">
        <f t="shared" si="4"/>
        <v>1</v>
      </c>
      <c r="AQ45" s="671" t="b">
        <f t="shared" si="5"/>
        <v>1</v>
      </c>
      <c r="AR45" s="671" t="b">
        <f t="shared" si="6"/>
        <v>1</v>
      </c>
    </row>
    <row r="46" spans="1:44" s="6" customFormat="1" ht="15.75">
      <c r="A46" s="165" t="s">
        <v>271</v>
      </c>
      <c r="B46" s="30" t="s">
        <v>324</v>
      </c>
      <c r="C46" s="218"/>
      <c r="D46" s="51"/>
      <c r="E46" s="51"/>
      <c r="F46" s="219"/>
      <c r="G46" s="422">
        <v>5</v>
      </c>
      <c r="H46" s="107">
        <f>G46*30</f>
        <v>150</v>
      </c>
      <c r="I46" s="52"/>
      <c r="J46" s="52"/>
      <c r="K46" s="52"/>
      <c r="L46" s="52"/>
      <c r="M46" s="53"/>
      <c r="N46" s="414"/>
      <c r="O46" s="169"/>
      <c r="P46" s="409"/>
      <c r="Q46" s="168"/>
      <c r="R46" s="169"/>
      <c r="S46" s="170"/>
      <c r="AM46" s="671" t="b">
        <f t="shared" si="1"/>
        <v>1</v>
      </c>
      <c r="AN46" s="671" t="b">
        <f t="shared" si="2"/>
        <v>1</v>
      </c>
      <c r="AO46" s="671" t="b">
        <f t="shared" si="3"/>
        <v>1</v>
      </c>
      <c r="AP46" s="671" t="b">
        <f t="shared" si="4"/>
        <v>1</v>
      </c>
      <c r="AQ46" s="671" t="b">
        <f t="shared" si="5"/>
        <v>1</v>
      </c>
      <c r="AR46" s="671" t="b">
        <f t="shared" si="6"/>
        <v>1</v>
      </c>
    </row>
    <row r="47" spans="1:44" s="6" customFormat="1" ht="15.75">
      <c r="A47" s="165"/>
      <c r="B47" s="569" t="s">
        <v>310</v>
      </c>
      <c r="C47" s="218"/>
      <c r="D47" s="51"/>
      <c r="E47" s="51"/>
      <c r="F47" s="219"/>
      <c r="G47" s="429">
        <v>2.5</v>
      </c>
      <c r="H47" s="370">
        <f>G47*30</f>
        <v>75</v>
      </c>
      <c r="I47" s="52"/>
      <c r="J47" s="52"/>
      <c r="K47" s="52"/>
      <c r="L47" s="52"/>
      <c r="M47" s="53"/>
      <c r="N47" s="414"/>
      <c r="O47" s="169"/>
      <c r="P47" s="409"/>
      <c r="Q47" s="168"/>
      <c r="R47" s="169"/>
      <c r="S47" s="170"/>
      <c r="AM47" s="671" t="b">
        <f t="shared" si="1"/>
        <v>1</v>
      </c>
      <c r="AN47" s="671" t="b">
        <f t="shared" si="2"/>
        <v>1</v>
      </c>
      <c r="AO47" s="671" t="b">
        <f t="shared" si="3"/>
        <v>1</v>
      </c>
      <c r="AP47" s="671" t="b">
        <f t="shared" si="4"/>
        <v>1</v>
      </c>
      <c r="AQ47" s="671" t="b">
        <f t="shared" si="5"/>
        <v>1</v>
      </c>
      <c r="AR47" s="671" t="b">
        <f t="shared" si="6"/>
        <v>1</v>
      </c>
    </row>
    <row r="48" spans="1:44" s="11" customFormat="1" ht="16.5" thickBot="1">
      <c r="A48" s="557" t="s">
        <v>272</v>
      </c>
      <c r="B48" s="570" t="s">
        <v>31</v>
      </c>
      <c r="C48" s="372"/>
      <c r="D48" s="78">
        <v>1</v>
      </c>
      <c r="E48" s="78"/>
      <c r="F48" s="388"/>
      <c r="G48" s="174">
        <v>2.5</v>
      </c>
      <c r="H48" s="46">
        <f>G48*30</f>
        <v>75</v>
      </c>
      <c r="I48" s="83">
        <f>J48+K48+L48</f>
        <v>45</v>
      </c>
      <c r="J48" s="83">
        <v>30</v>
      </c>
      <c r="K48" s="83">
        <v>15</v>
      </c>
      <c r="L48" s="83"/>
      <c r="M48" s="84">
        <f>H48-I48</f>
        <v>30</v>
      </c>
      <c r="N48" s="433">
        <v>3</v>
      </c>
      <c r="O48" s="106"/>
      <c r="P48" s="410"/>
      <c r="Q48" s="201"/>
      <c r="R48" s="106"/>
      <c r="S48" s="200"/>
      <c r="T48" s="11">
        <v>1</v>
      </c>
      <c r="AJ48" s="11" t="s">
        <v>192</v>
      </c>
      <c r="AM48" s="671" t="b">
        <f t="shared" si="1"/>
        <v>0</v>
      </c>
      <c r="AN48" s="671" t="b">
        <f t="shared" si="2"/>
        <v>1</v>
      </c>
      <c r="AO48" s="671" t="b">
        <f t="shared" si="3"/>
        <v>1</v>
      </c>
      <c r="AP48" s="671" t="b">
        <f t="shared" si="4"/>
        <v>1</v>
      </c>
      <c r="AQ48" s="671" t="b">
        <f t="shared" si="5"/>
        <v>1</v>
      </c>
      <c r="AR48" s="671" t="b">
        <f t="shared" si="6"/>
        <v>1</v>
      </c>
    </row>
    <row r="49" spans="1:19" s="12" customFormat="1" ht="16.5" thickBot="1">
      <c r="A49" s="1257" t="s">
        <v>255</v>
      </c>
      <c r="B49" s="1258"/>
      <c r="C49" s="518"/>
      <c r="D49" s="519"/>
      <c r="E49" s="519"/>
      <c r="F49" s="520"/>
      <c r="G49" s="404">
        <f>G11+G15+G16+G19+G20+G23+G26+G29+G30+G33+G36+G37+G41+G46</f>
        <v>84.5</v>
      </c>
      <c r="H49" s="445">
        <f>H11+H15+H16+H19+H20+H23+H26+H29+H30+H33+H36+H37+H41+H46</f>
        <v>2535</v>
      </c>
      <c r="I49" s="521"/>
      <c r="J49" s="521"/>
      <c r="K49" s="521"/>
      <c r="L49" s="521"/>
      <c r="M49" s="522"/>
      <c r="N49" s="523"/>
      <c r="O49" s="521"/>
      <c r="P49" s="524"/>
      <c r="Q49" s="525"/>
      <c r="R49" s="521"/>
      <c r="S49" s="522"/>
    </row>
    <row r="50" spans="1:44" s="12" customFormat="1" ht="16.5" thickBot="1">
      <c r="A50" s="1279" t="s">
        <v>314</v>
      </c>
      <c r="B50" s="1280"/>
      <c r="C50" s="518"/>
      <c r="D50" s="519"/>
      <c r="E50" s="519"/>
      <c r="F50" s="520"/>
      <c r="G50" s="571">
        <f>G49-G51</f>
        <v>53.5</v>
      </c>
      <c r="H50" s="572">
        <f>G50*30</f>
        <v>1605</v>
      </c>
      <c r="I50" s="521"/>
      <c r="J50" s="521"/>
      <c r="K50" s="521"/>
      <c r="L50" s="521"/>
      <c r="M50" s="522"/>
      <c r="N50" s="523"/>
      <c r="O50" s="521"/>
      <c r="P50" s="524"/>
      <c r="Q50" s="525"/>
      <c r="R50" s="521"/>
      <c r="S50" s="522"/>
      <c r="AM50" s="668">
        <f aca="true" t="shared" si="9" ref="AM50:AR50">SUMIF(AM11:AM48,FALSE,$G11:$G48)</f>
        <v>24</v>
      </c>
      <c r="AN50" s="668">
        <f t="shared" si="9"/>
        <v>5.5</v>
      </c>
      <c r="AO50" s="668">
        <f t="shared" si="9"/>
        <v>0</v>
      </c>
      <c r="AP50" s="668">
        <f t="shared" si="9"/>
        <v>0</v>
      </c>
      <c r="AQ50" s="668">
        <f t="shared" si="9"/>
        <v>0</v>
      </c>
      <c r="AR50" s="668">
        <f t="shared" si="9"/>
        <v>1.5</v>
      </c>
    </row>
    <row r="51" spans="1:44" s="12" customFormat="1" ht="16.5" thickBot="1">
      <c r="A51" s="1270" t="s">
        <v>40</v>
      </c>
      <c r="B51" s="1171"/>
      <c r="C51" s="526"/>
      <c r="D51" s="527"/>
      <c r="E51" s="527"/>
      <c r="F51" s="528"/>
      <c r="G51" s="576">
        <f aca="true" t="shared" si="10" ref="G51:M51">G14+G18+G22+G25+G28+G32+G35+G39+G40+G43+G48</f>
        <v>31</v>
      </c>
      <c r="H51" s="577">
        <f t="shared" si="10"/>
        <v>930</v>
      </c>
      <c r="I51" s="578">
        <f t="shared" si="10"/>
        <v>511</v>
      </c>
      <c r="J51" s="578">
        <f t="shared" si="10"/>
        <v>249</v>
      </c>
      <c r="K51" s="578">
        <f t="shared" si="10"/>
        <v>93</v>
      </c>
      <c r="L51" s="578">
        <f t="shared" si="10"/>
        <v>169</v>
      </c>
      <c r="M51" s="579">
        <f t="shared" si="10"/>
        <v>419</v>
      </c>
      <c r="N51" s="651">
        <f aca="true" t="shared" si="11" ref="N51:S51">SUM(N11:N48)</f>
        <v>27</v>
      </c>
      <c r="O51" s="577">
        <f t="shared" si="11"/>
        <v>10</v>
      </c>
      <c r="P51" s="652">
        <f t="shared" si="11"/>
        <v>0</v>
      </c>
      <c r="Q51" s="651">
        <f t="shared" si="11"/>
        <v>0</v>
      </c>
      <c r="R51" s="577">
        <f t="shared" si="11"/>
        <v>0</v>
      </c>
      <c r="S51" s="652">
        <f t="shared" si="11"/>
        <v>2</v>
      </c>
      <c r="AM51" s="669" t="s">
        <v>103</v>
      </c>
      <c r="AN51" s="670">
        <f>AM50+AN50+AO50</f>
        <v>29.5</v>
      </c>
      <c r="AO51" s="669"/>
      <c r="AP51" s="669" t="s">
        <v>104</v>
      </c>
      <c r="AQ51" s="670">
        <f>AP50+AQ50+AR50</f>
        <v>1.5</v>
      </c>
      <c r="AR51" s="669"/>
    </row>
    <row r="52" spans="1:33" s="5" customFormat="1" ht="15.75" customHeight="1" thickBot="1">
      <c r="A52" s="1271" t="s">
        <v>256</v>
      </c>
      <c r="B52" s="1272"/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3"/>
      <c r="AB52" s="315"/>
      <c r="AC52" s="316"/>
      <c r="AD52" s="316"/>
      <c r="AE52" s="316"/>
      <c r="AF52" s="316"/>
      <c r="AG52" s="317"/>
    </row>
    <row r="53" spans="1:44" s="12" customFormat="1" ht="15.75">
      <c r="A53" s="165" t="s">
        <v>95</v>
      </c>
      <c r="B53" s="50" t="s">
        <v>145</v>
      </c>
      <c r="C53" s="43"/>
      <c r="D53" s="34" t="s">
        <v>152</v>
      </c>
      <c r="E53" s="34"/>
      <c r="F53" s="47"/>
      <c r="G53" s="423">
        <v>3</v>
      </c>
      <c r="H53" s="107">
        <f aca="true" t="shared" si="12" ref="H53:H62">G53*30</f>
        <v>90</v>
      </c>
      <c r="I53" s="35">
        <f>J53+L53+K53</f>
        <v>45</v>
      </c>
      <c r="J53" s="35">
        <v>27</v>
      </c>
      <c r="K53" s="35">
        <v>9</v>
      </c>
      <c r="L53" s="35">
        <v>9</v>
      </c>
      <c r="M53" s="39">
        <f>H53-I53</f>
        <v>45</v>
      </c>
      <c r="N53" s="416"/>
      <c r="O53" s="169"/>
      <c r="P53" s="409">
        <v>5</v>
      </c>
      <c r="Q53" s="168"/>
      <c r="R53" s="169"/>
      <c r="S53" s="170"/>
      <c r="T53" s="12">
        <v>1</v>
      </c>
      <c r="U53" s="6" t="s">
        <v>104</v>
      </c>
      <c r="V53" s="116">
        <f>SUMIF(T$181:T$209,2,G$181:G$209)</f>
        <v>0</v>
      </c>
      <c r="AJ53" s="12" t="s">
        <v>193</v>
      </c>
      <c r="AM53" s="671" t="b">
        <f aca="true" t="shared" si="13" ref="AM53:AR53">ISBLANK(N53)</f>
        <v>1</v>
      </c>
      <c r="AN53" s="671" t="b">
        <f t="shared" si="13"/>
        <v>1</v>
      </c>
      <c r="AO53" s="671" t="b">
        <f t="shared" si="13"/>
        <v>0</v>
      </c>
      <c r="AP53" s="671" t="b">
        <f t="shared" si="13"/>
        <v>1</v>
      </c>
      <c r="AQ53" s="671" t="b">
        <f t="shared" si="13"/>
        <v>1</v>
      </c>
      <c r="AR53" s="671" t="b">
        <f t="shared" si="13"/>
        <v>1</v>
      </c>
    </row>
    <row r="54" spans="1:44" s="12" customFormat="1" ht="31.5">
      <c r="A54" s="467" t="s">
        <v>84</v>
      </c>
      <c r="B54" s="458" t="s">
        <v>325</v>
      </c>
      <c r="C54" s="529"/>
      <c r="D54" s="530"/>
      <c r="E54" s="530"/>
      <c r="F54" s="531"/>
      <c r="G54" s="468">
        <v>10.5</v>
      </c>
      <c r="H54" s="107">
        <f t="shared" si="12"/>
        <v>315</v>
      </c>
      <c r="I54" s="450"/>
      <c r="J54" s="450"/>
      <c r="K54" s="450"/>
      <c r="L54" s="450"/>
      <c r="M54" s="451"/>
      <c r="N54" s="452"/>
      <c r="O54" s="453"/>
      <c r="P54" s="454"/>
      <c r="Q54" s="455"/>
      <c r="R54" s="453"/>
      <c r="S54" s="456"/>
      <c r="AM54" s="671" t="b">
        <f aca="true" t="shared" si="14" ref="AM54:AM87">ISBLANK(N54)</f>
        <v>1</v>
      </c>
      <c r="AN54" s="671" t="b">
        <f aca="true" t="shared" si="15" ref="AN54:AN87">ISBLANK(O54)</f>
        <v>1</v>
      </c>
      <c r="AO54" s="671" t="b">
        <f aca="true" t="shared" si="16" ref="AO54:AO87">ISBLANK(P54)</f>
        <v>1</v>
      </c>
      <c r="AP54" s="671" t="b">
        <f aca="true" t="shared" si="17" ref="AP54:AP87">ISBLANK(Q54)</f>
        <v>1</v>
      </c>
      <c r="AQ54" s="671" t="b">
        <f aca="true" t="shared" si="18" ref="AQ54:AQ87">ISBLANK(R54)</f>
        <v>1</v>
      </c>
      <c r="AR54" s="671" t="b">
        <f aca="true" t="shared" si="19" ref="AR54:AR87">ISBLANK(S54)</f>
        <v>1</v>
      </c>
    </row>
    <row r="55" spans="1:44" s="12" customFormat="1" ht="15.75">
      <c r="A55" s="165"/>
      <c r="B55" s="573" t="s">
        <v>310</v>
      </c>
      <c r="C55" s="532"/>
      <c r="D55" s="533"/>
      <c r="E55" s="533"/>
      <c r="F55" s="534"/>
      <c r="G55" s="429">
        <v>2.5</v>
      </c>
      <c r="H55" s="370">
        <f t="shared" si="12"/>
        <v>75</v>
      </c>
      <c r="I55" s="459"/>
      <c r="J55" s="459"/>
      <c r="K55" s="459"/>
      <c r="L55" s="459"/>
      <c r="M55" s="460"/>
      <c r="N55" s="461"/>
      <c r="O55" s="462"/>
      <c r="P55" s="463"/>
      <c r="Q55" s="464"/>
      <c r="R55" s="462"/>
      <c r="S55" s="465"/>
      <c r="AM55" s="671" t="b">
        <f t="shared" si="14"/>
        <v>1</v>
      </c>
      <c r="AN55" s="671" t="b">
        <f t="shared" si="15"/>
        <v>1</v>
      </c>
      <c r="AO55" s="671" t="b">
        <f t="shared" si="16"/>
        <v>1</v>
      </c>
      <c r="AP55" s="671" t="b">
        <f t="shared" si="17"/>
        <v>1</v>
      </c>
      <c r="AQ55" s="671" t="b">
        <f t="shared" si="18"/>
        <v>1</v>
      </c>
      <c r="AR55" s="671" t="b">
        <f t="shared" si="19"/>
        <v>1</v>
      </c>
    </row>
    <row r="56" spans="1:44" s="12" customFormat="1" ht="15.75">
      <c r="A56" s="165" t="s">
        <v>85</v>
      </c>
      <c r="B56" s="54" t="s">
        <v>31</v>
      </c>
      <c r="C56" s="43"/>
      <c r="D56" s="34" t="s">
        <v>152</v>
      </c>
      <c r="E56" s="34"/>
      <c r="F56" s="47"/>
      <c r="G56" s="423">
        <v>3</v>
      </c>
      <c r="H56" s="107">
        <f t="shared" si="12"/>
        <v>90</v>
      </c>
      <c r="I56" s="35">
        <v>63</v>
      </c>
      <c r="J56" s="35">
        <v>45</v>
      </c>
      <c r="K56" s="35">
        <v>9</v>
      </c>
      <c r="L56" s="35">
        <v>9</v>
      </c>
      <c r="M56" s="39">
        <f>H56-I56</f>
        <v>27</v>
      </c>
      <c r="N56" s="416"/>
      <c r="O56" s="169"/>
      <c r="P56" s="409">
        <v>7</v>
      </c>
      <c r="Q56" s="464"/>
      <c r="R56" s="462"/>
      <c r="S56" s="465"/>
      <c r="AM56" s="671" t="b">
        <f t="shared" si="14"/>
        <v>1</v>
      </c>
      <c r="AN56" s="671" t="b">
        <f t="shared" si="15"/>
        <v>1</v>
      </c>
      <c r="AO56" s="671" t="b">
        <f t="shared" si="16"/>
        <v>0</v>
      </c>
      <c r="AP56" s="671" t="b">
        <f t="shared" si="17"/>
        <v>1</v>
      </c>
      <c r="AQ56" s="671" t="b">
        <f t="shared" si="18"/>
        <v>1</v>
      </c>
      <c r="AR56" s="671" t="b">
        <f t="shared" si="19"/>
        <v>1</v>
      </c>
    </row>
    <row r="57" spans="1:44" s="12" customFormat="1" ht="15.75">
      <c r="A57" s="165" t="s">
        <v>218</v>
      </c>
      <c r="B57" s="54" t="s">
        <v>31</v>
      </c>
      <c r="C57" s="43">
        <v>3</v>
      </c>
      <c r="D57" s="34"/>
      <c r="E57" s="34"/>
      <c r="F57" s="47"/>
      <c r="G57" s="423">
        <v>3</v>
      </c>
      <c r="H57" s="107">
        <f t="shared" si="12"/>
        <v>90</v>
      </c>
      <c r="I57" s="35">
        <f>J57+L57+K57</f>
        <v>30</v>
      </c>
      <c r="J57" s="35">
        <v>15</v>
      </c>
      <c r="K57" s="35">
        <v>15</v>
      </c>
      <c r="L57" s="35"/>
      <c r="M57" s="39">
        <f>H57-I57</f>
        <v>60</v>
      </c>
      <c r="N57" s="416"/>
      <c r="O57" s="169"/>
      <c r="P57" s="409"/>
      <c r="Q57" s="168">
        <v>2</v>
      </c>
      <c r="R57" s="462"/>
      <c r="S57" s="465"/>
      <c r="AM57" s="671" t="b">
        <f t="shared" si="14"/>
        <v>1</v>
      </c>
      <c r="AN57" s="671" t="b">
        <f t="shared" si="15"/>
        <v>1</v>
      </c>
      <c r="AO57" s="671" t="b">
        <f t="shared" si="16"/>
        <v>1</v>
      </c>
      <c r="AP57" s="671" t="b">
        <f t="shared" si="17"/>
        <v>0</v>
      </c>
      <c r="AQ57" s="671" t="b">
        <f t="shared" si="18"/>
        <v>1</v>
      </c>
      <c r="AR57" s="671" t="b">
        <f t="shared" si="19"/>
        <v>1</v>
      </c>
    </row>
    <row r="58" spans="1:44" s="12" customFormat="1" ht="31.5">
      <c r="A58" s="165"/>
      <c r="B58" s="457" t="s">
        <v>273</v>
      </c>
      <c r="C58" s="532"/>
      <c r="D58" s="533"/>
      <c r="E58" s="533"/>
      <c r="F58" s="534"/>
      <c r="G58" s="642">
        <v>2</v>
      </c>
      <c r="H58" s="370">
        <f t="shared" si="12"/>
        <v>60</v>
      </c>
      <c r="I58" s="459"/>
      <c r="J58" s="459"/>
      <c r="K58" s="459"/>
      <c r="L58" s="459"/>
      <c r="M58" s="460"/>
      <c r="N58" s="461"/>
      <c r="O58" s="462"/>
      <c r="P58" s="463"/>
      <c r="Q58" s="464"/>
      <c r="R58" s="462"/>
      <c r="S58" s="465"/>
      <c r="AM58" s="671" t="b">
        <f t="shared" si="14"/>
        <v>1</v>
      </c>
      <c r="AN58" s="671" t="b">
        <f t="shared" si="15"/>
        <v>1</v>
      </c>
      <c r="AO58" s="671" t="b">
        <f t="shared" si="16"/>
        <v>1</v>
      </c>
      <c r="AP58" s="671" t="b">
        <f t="shared" si="17"/>
        <v>1</v>
      </c>
      <c r="AQ58" s="671" t="b">
        <f t="shared" si="18"/>
        <v>1</v>
      </c>
      <c r="AR58" s="671" t="b">
        <f t="shared" si="19"/>
        <v>1</v>
      </c>
    </row>
    <row r="59" spans="1:44" s="12" customFormat="1" ht="15.75">
      <c r="A59" s="165"/>
      <c r="B59" s="569" t="s">
        <v>310</v>
      </c>
      <c r="C59" s="43"/>
      <c r="D59" s="34"/>
      <c r="E59" s="34"/>
      <c r="F59" s="47"/>
      <c r="G59" s="429">
        <v>0.5</v>
      </c>
      <c r="H59" s="370">
        <f t="shared" si="12"/>
        <v>15</v>
      </c>
      <c r="I59" s="35"/>
      <c r="J59" s="35"/>
      <c r="K59" s="35"/>
      <c r="L59" s="35"/>
      <c r="M59" s="39"/>
      <c r="N59" s="416"/>
      <c r="O59" s="169"/>
      <c r="P59" s="409"/>
      <c r="Q59" s="168"/>
      <c r="R59" s="462"/>
      <c r="S59" s="465"/>
      <c r="AM59" s="671" t="b">
        <f t="shared" si="14"/>
        <v>1</v>
      </c>
      <c r="AN59" s="671" t="b">
        <f t="shared" si="15"/>
        <v>1</v>
      </c>
      <c r="AO59" s="671" t="b">
        <f t="shared" si="16"/>
        <v>1</v>
      </c>
      <c r="AP59" s="671" t="b">
        <f t="shared" si="17"/>
        <v>1</v>
      </c>
      <c r="AQ59" s="671" t="b">
        <f t="shared" si="18"/>
        <v>1</v>
      </c>
      <c r="AR59" s="671" t="b">
        <f t="shared" si="19"/>
        <v>1</v>
      </c>
    </row>
    <row r="60" spans="1:44" s="12" customFormat="1" ht="15.75">
      <c r="A60" s="165" t="s">
        <v>219</v>
      </c>
      <c r="B60" s="54" t="s">
        <v>31</v>
      </c>
      <c r="C60" s="43"/>
      <c r="D60" s="34"/>
      <c r="E60" s="34">
        <v>3</v>
      </c>
      <c r="F60" s="47"/>
      <c r="G60" s="423">
        <v>1.5</v>
      </c>
      <c r="H60" s="107">
        <f t="shared" si="12"/>
        <v>45</v>
      </c>
      <c r="I60" s="35">
        <f>J60+L60+K60</f>
        <v>15</v>
      </c>
      <c r="J60" s="35"/>
      <c r="K60" s="35"/>
      <c r="L60" s="35">
        <v>15</v>
      </c>
      <c r="M60" s="39">
        <f>H60-I60</f>
        <v>30</v>
      </c>
      <c r="N60" s="416"/>
      <c r="O60" s="169"/>
      <c r="P60" s="409"/>
      <c r="Q60" s="168">
        <v>1</v>
      </c>
      <c r="R60" s="462"/>
      <c r="S60" s="465"/>
      <c r="AM60" s="671" t="b">
        <f t="shared" si="14"/>
        <v>1</v>
      </c>
      <c r="AN60" s="671" t="b">
        <f t="shared" si="15"/>
        <v>1</v>
      </c>
      <c r="AO60" s="671" t="b">
        <f t="shared" si="16"/>
        <v>1</v>
      </c>
      <c r="AP60" s="671" t="b">
        <f t="shared" si="17"/>
        <v>0</v>
      </c>
      <c r="AQ60" s="671" t="b">
        <f t="shared" si="18"/>
        <v>1</v>
      </c>
      <c r="AR60" s="671" t="b">
        <f t="shared" si="19"/>
        <v>1</v>
      </c>
    </row>
    <row r="61" spans="1:44" s="12" customFormat="1" ht="30.75" customHeight="1">
      <c r="A61" s="165" t="s">
        <v>86</v>
      </c>
      <c r="B61" s="225" t="s">
        <v>274</v>
      </c>
      <c r="C61" s="532"/>
      <c r="D61" s="533"/>
      <c r="E61" s="533"/>
      <c r="F61" s="534"/>
      <c r="G61" s="468">
        <v>4</v>
      </c>
      <c r="H61" s="107">
        <f t="shared" si="12"/>
        <v>120</v>
      </c>
      <c r="I61" s="459"/>
      <c r="J61" s="459"/>
      <c r="K61" s="459"/>
      <c r="L61" s="459"/>
      <c r="M61" s="460"/>
      <c r="N61" s="461"/>
      <c r="O61" s="462"/>
      <c r="P61" s="463"/>
      <c r="Q61" s="464"/>
      <c r="R61" s="462"/>
      <c r="S61" s="465"/>
      <c r="AM61" s="671" t="b">
        <f t="shared" si="14"/>
        <v>1</v>
      </c>
      <c r="AN61" s="671" t="b">
        <f t="shared" si="15"/>
        <v>1</v>
      </c>
      <c r="AO61" s="671" t="b">
        <f t="shared" si="16"/>
        <v>1</v>
      </c>
      <c r="AP61" s="671" t="b">
        <f t="shared" si="17"/>
        <v>1</v>
      </c>
      <c r="AQ61" s="671" t="b">
        <f t="shared" si="18"/>
        <v>1</v>
      </c>
      <c r="AR61" s="671" t="b">
        <f t="shared" si="19"/>
        <v>1</v>
      </c>
    </row>
    <row r="62" spans="1:44" s="12" customFormat="1" ht="15.75">
      <c r="A62" s="165"/>
      <c r="B62" s="569" t="s">
        <v>310</v>
      </c>
      <c r="C62" s="532"/>
      <c r="D62" s="533"/>
      <c r="E62" s="533"/>
      <c r="F62" s="534"/>
      <c r="G62" s="429">
        <v>2</v>
      </c>
      <c r="H62" s="370">
        <f t="shared" si="12"/>
        <v>60</v>
      </c>
      <c r="I62" s="459"/>
      <c r="J62" s="459"/>
      <c r="K62" s="459"/>
      <c r="L62" s="459"/>
      <c r="M62" s="460"/>
      <c r="N62" s="461"/>
      <c r="O62" s="462"/>
      <c r="P62" s="463"/>
      <c r="Q62" s="464"/>
      <c r="R62" s="462"/>
      <c r="S62" s="465"/>
      <c r="AM62" s="671" t="b">
        <f t="shared" si="14"/>
        <v>1</v>
      </c>
      <c r="AN62" s="671" t="b">
        <f t="shared" si="15"/>
        <v>1</v>
      </c>
      <c r="AO62" s="671" t="b">
        <f t="shared" si="16"/>
        <v>1</v>
      </c>
      <c r="AP62" s="671" t="b">
        <f t="shared" si="17"/>
        <v>1</v>
      </c>
      <c r="AQ62" s="671" t="b">
        <f t="shared" si="18"/>
        <v>1</v>
      </c>
      <c r="AR62" s="671" t="b">
        <f t="shared" si="19"/>
        <v>1</v>
      </c>
    </row>
    <row r="63" spans="1:44" s="12" customFormat="1" ht="15.75">
      <c r="A63" s="165" t="s">
        <v>87</v>
      </c>
      <c r="B63" s="54" t="s">
        <v>99</v>
      </c>
      <c r="C63" s="532"/>
      <c r="D63" s="469" t="s">
        <v>151</v>
      </c>
      <c r="E63" s="533"/>
      <c r="F63" s="534"/>
      <c r="G63" s="442">
        <v>2</v>
      </c>
      <c r="H63" s="441">
        <f aca="true" t="shared" si="20" ref="H63:H70">G63*30</f>
        <v>60</v>
      </c>
      <c r="I63" s="35">
        <f>SUM(J63:L63)</f>
        <v>36</v>
      </c>
      <c r="J63" s="35">
        <v>27</v>
      </c>
      <c r="K63" s="35">
        <v>9</v>
      </c>
      <c r="L63" s="35"/>
      <c r="M63" s="39">
        <f>H63-I63</f>
        <v>24</v>
      </c>
      <c r="N63" s="40"/>
      <c r="O63" s="34">
        <v>4</v>
      </c>
      <c r="P63" s="49"/>
      <c r="Q63" s="464"/>
      <c r="R63" s="462"/>
      <c r="S63" s="465"/>
      <c r="AM63" s="671" t="b">
        <f t="shared" si="14"/>
        <v>1</v>
      </c>
      <c r="AN63" s="671" t="b">
        <f t="shared" si="15"/>
        <v>0</v>
      </c>
      <c r="AO63" s="671" t="b">
        <f t="shared" si="16"/>
        <v>1</v>
      </c>
      <c r="AP63" s="671" t="b">
        <f t="shared" si="17"/>
        <v>1</v>
      </c>
      <c r="AQ63" s="671" t="b">
        <f t="shared" si="18"/>
        <v>1</v>
      </c>
      <c r="AR63" s="671" t="b">
        <f t="shared" si="19"/>
        <v>1</v>
      </c>
    </row>
    <row r="64" spans="1:44" s="12" customFormat="1" ht="15.75">
      <c r="A64" s="28" t="s">
        <v>88</v>
      </c>
      <c r="B64" s="31" t="s">
        <v>50</v>
      </c>
      <c r="C64" s="43" t="s">
        <v>152</v>
      </c>
      <c r="D64" s="34"/>
      <c r="E64" s="34"/>
      <c r="F64" s="47"/>
      <c r="G64" s="423">
        <v>3</v>
      </c>
      <c r="H64" s="46">
        <f t="shared" si="20"/>
        <v>90</v>
      </c>
      <c r="I64" s="35">
        <f>J64+L64+K64</f>
        <v>45</v>
      </c>
      <c r="J64" s="14">
        <v>27</v>
      </c>
      <c r="K64" s="14">
        <v>18</v>
      </c>
      <c r="L64" s="14"/>
      <c r="M64" s="39">
        <f>H64-I64</f>
        <v>45</v>
      </c>
      <c r="N64" s="434"/>
      <c r="O64" s="202"/>
      <c r="P64" s="438">
        <v>5</v>
      </c>
      <c r="Q64" s="220"/>
      <c r="R64" s="202"/>
      <c r="S64" s="223"/>
      <c r="AM64" s="671" t="b">
        <f t="shared" si="14"/>
        <v>1</v>
      </c>
      <c r="AN64" s="671" t="b">
        <f t="shared" si="15"/>
        <v>1</v>
      </c>
      <c r="AO64" s="671" t="b">
        <f t="shared" si="16"/>
        <v>0</v>
      </c>
      <c r="AP64" s="671" t="b">
        <f t="shared" si="17"/>
        <v>1</v>
      </c>
      <c r="AQ64" s="671" t="b">
        <f t="shared" si="18"/>
        <v>1</v>
      </c>
      <c r="AR64" s="671" t="b">
        <f t="shared" si="19"/>
        <v>1</v>
      </c>
    </row>
    <row r="65" spans="1:44" s="12" customFormat="1" ht="15.75">
      <c r="A65" s="165" t="s">
        <v>96</v>
      </c>
      <c r="B65" s="470" t="s">
        <v>275</v>
      </c>
      <c r="C65" s="471"/>
      <c r="D65" s="472" t="s">
        <v>154</v>
      </c>
      <c r="E65" s="472"/>
      <c r="F65" s="473"/>
      <c r="G65" s="474">
        <v>3</v>
      </c>
      <c r="H65" s="478">
        <f t="shared" si="20"/>
        <v>90</v>
      </c>
      <c r="I65" s="477">
        <f>J65+K65+L65</f>
        <v>30</v>
      </c>
      <c r="J65" s="475">
        <v>20</v>
      </c>
      <c r="K65" s="475"/>
      <c r="L65" s="475">
        <v>10</v>
      </c>
      <c r="M65" s="476">
        <f>H65-I65</f>
        <v>60</v>
      </c>
      <c r="N65" s="461"/>
      <c r="O65" s="462"/>
      <c r="P65" s="463"/>
      <c r="Q65" s="464"/>
      <c r="R65" s="462"/>
      <c r="S65" s="508">
        <v>3</v>
      </c>
      <c r="AM65" s="671" t="b">
        <f t="shared" si="14"/>
        <v>1</v>
      </c>
      <c r="AN65" s="671" t="b">
        <f t="shared" si="15"/>
        <v>1</v>
      </c>
      <c r="AO65" s="671" t="b">
        <f t="shared" si="16"/>
        <v>1</v>
      </c>
      <c r="AP65" s="671" t="b">
        <f t="shared" si="17"/>
        <v>1</v>
      </c>
      <c r="AQ65" s="671" t="b">
        <f t="shared" si="18"/>
        <v>1</v>
      </c>
      <c r="AR65" s="671" t="b">
        <f t="shared" si="19"/>
        <v>0</v>
      </c>
    </row>
    <row r="66" spans="1:44" s="6" customFormat="1" ht="15.75">
      <c r="A66" s="165" t="s">
        <v>89</v>
      </c>
      <c r="B66" s="50" t="s">
        <v>326</v>
      </c>
      <c r="C66" s="221"/>
      <c r="D66" s="51"/>
      <c r="E66" s="51"/>
      <c r="F66" s="219"/>
      <c r="G66" s="423">
        <v>7.5</v>
      </c>
      <c r="H66" s="107">
        <f t="shared" si="20"/>
        <v>225</v>
      </c>
      <c r="I66" s="52"/>
      <c r="J66" s="52"/>
      <c r="K66" s="52"/>
      <c r="L66" s="52"/>
      <c r="M66" s="53"/>
      <c r="N66" s="414"/>
      <c r="O66" s="169"/>
      <c r="P66" s="409"/>
      <c r="Q66" s="168"/>
      <c r="R66" s="169"/>
      <c r="S66" s="170"/>
      <c r="AM66" s="671" t="b">
        <f t="shared" si="14"/>
        <v>1</v>
      </c>
      <c r="AN66" s="671" t="b">
        <f t="shared" si="15"/>
        <v>1</v>
      </c>
      <c r="AO66" s="671" t="b">
        <f t="shared" si="16"/>
        <v>1</v>
      </c>
      <c r="AP66" s="671" t="b">
        <f t="shared" si="17"/>
        <v>1</v>
      </c>
      <c r="AQ66" s="671" t="b">
        <f t="shared" si="18"/>
        <v>1</v>
      </c>
      <c r="AR66" s="671" t="b">
        <f t="shared" si="19"/>
        <v>1</v>
      </c>
    </row>
    <row r="67" spans="1:44" s="6" customFormat="1" ht="15.75">
      <c r="A67" s="165"/>
      <c r="B67" s="569" t="s">
        <v>310</v>
      </c>
      <c r="C67" s="221"/>
      <c r="D67" s="51"/>
      <c r="E67" s="51"/>
      <c r="F67" s="219"/>
      <c r="G67" s="429">
        <v>3.5</v>
      </c>
      <c r="H67" s="370">
        <f t="shared" si="20"/>
        <v>105</v>
      </c>
      <c r="I67" s="52"/>
      <c r="J67" s="52"/>
      <c r="K67" s="52"/>
      <c r="L67" s="52"/>
      <c r="M67" s="53"/>
      <c r="N67" s="414"/>
      <c r="O67" s="169"/>
      <c r="P67" s="409"/>
      <c r="Q67" s="168"/>
      <c r="R67" s="169"/>
      <c r="S67" s="170"/>
      <c r="AM67" s="671" t="b">
        <f t="shared" si="14"/>
        <v>1</v>
      </c>
      <c r="AN67" s="671" t="b">
        <f t="shared" si="15"/>
        <v>1</v>
      </c>
      <c r="AO67" s="671" t="b">
        <f t="shared" si="16"/>
        <v>1</v>
      </c>
      <c r="AP67" s="671" t="b">
        <f t="shared" si="17"/>
        <v>1</v>
      </c>
      <c r="AQ67" s="671" t="b">
        <f t="shared" si="18"/>
        <v>1</v>
      </c>
      <c r="AR67" s="671" t="b">
        <f t="shared" si="19"/>
        <v>1</v>
      </c>
    </row>
    <row r="68" spans="1:44" s="11" customFormat="1" ht="15.75">
      <c r="A68" s="165" t="s">
        <v>97</v>
      </c>
      <c r="B68" s="54" t="s">
        <v>31</v>
      </c>
      <c r="C68" s="43"/>
      <c r="D68" s="34"/>
      <c r="E68" s="34"/>
      <c r="F68" s="47"/>
      <c r="G68" s="423">
        <v>2</v>
      </c>
      <c r="H68" s="107">
        <f t="shared" si="20"/>
        <v>60</v>
      </c>
      <c r="I68" s="35">
        <v>36</v>
      </c>
      <c r="J68" s="35">
        <v>18</v>
      </c>
      <c r="K68" s="35"/>
      <c r="L68" s="35">
        <v>18</v>
      </c>
      <c r="M68" s="39">
        <f>H68-I68</f>
        <v>24</v>
      </c>
      <c r="N68" s="416"/>
      <c r="O68" s="169">
        <v>4</v>
      </c>
      <c r="P68" s="409"/>
      <c r="Q68" s="168"/>
      <c r="R68" s="169"/>
      <c r="S68" s="170"/>
      <c r="T68" s="11">
        <v>1</v>
      </c>
      <c r="AJ68" s="11" t="s">
        <v>189</v>
      </c>
      <c r="AM68" s="671" t="b">
        <f t="shared" si="14"/>
        <v>1</v>
      </c>
      <c r="AN68" s="671" t="b">
        <f t="shared" si="15"/>
        <v>0</v>
      </c>
      <c r="AO68" s="671" t="b">
        <f t="shared" si="16"/>
        <v>1</v>
      </c>
      <c r="AP68" s="671" t="b">
        <f t="shared" si="17"/>
        <v>1</v>
      </c>
      <c r="AQ68" s="671" t="b">
        <f t="shared" si="18"/>
        <v>1</v>
      </c>
      <c r="AR68" s="671" t="b">
        <f t="shared" si="19"/>
        <v>1</v>
      </c>
    </row>
    <row r="69" spans="1:44" s="11" customFormat="1" ht="15.75">
      <c r="A69" s="165" t="s">
        <v>134</v>
      </c>
      <c r="B69" s="54" t="s">
        <v>31</v>
      </c>
      <c r="C69" s="43" t="s">
        <v>152</v>
      </c>
      <c r="D69" s="34"/>
      <c r="E69" s="34"/>
      <c r="F69" s="47"/>
      <c r="G69" s="423">
        <v>2</v>
      </c>
      <c r="H69" s="107">
        <f t="shared" si="20"/>
        <v>60</v>
      </c>
      <c r="I69" s="35">
        <v>36</v>
      </c>
      <c r="J69" s="35">
        <v>18</v>
      </c>
      <c r="K69" s="35"/>
      <c r="L69" s="35">
        <v>18</v>
      </c>
      <c r="M69" s="39">
        <f>H69-I69</f>
        <v>24</v>
      </c>
      <c r="N69" s="416"/>
      <c r="O69" s="169"/>
      <c r="P69" s="409">
        <v>4</v>
      </c>
      <c r="Q69" s="168"/>
      <c r="R69" s="169"/>
      <c r="S69" s="170"/>
      <c r="T69" s="11">
        <v>1</v>
      </c>
      <c r="AJ69" s="11" t="s">
        <v>189</v>
      </c>
      <c r="AM69" s="671" t="b">
        <f t="shared" si="14"/>
        <v>1</v>
      </c>
      <c r="AN69" s="671" t="b">
        <f t="shared" si="15"/>
        <v>1</v>
      </c>
      <c r="AO69" s="671" t="b">
        <f t="shared" si="16"/>
        <v>0</v>
      </c>
      <c r="AP69" s="671" t="b">
        <f t="shared" si="17"/>
        <v>1</v>
      </c>
      <c r="AQ69" s="671" t="b">
        <f t="shared" si="18"/>
        <v>1</v>
      </c>
      <c r="AR69" s="671" t="b">
        <f t="shared" si="19"/>
        <v>1</v>
      </c>
    </row>
    <row r="70" spans="1:44" s="109" customFormat="1" ht="15.75">
      <c r="A70" s="165" t="s">
        <v>90</v>
      </c>
      <c r="B70" s="392" t="s">
        <v>137</v>
      </c>
      <c r="C70" s="43"/>
      <c r="D70" s="34" t="s">
        <v>153</v>
      </c>
      <c r="E70" s="62"/>
      <c r="F70" s="65"/>
      <c r="G70" s="394">
        <v>3</v>
      </c>
      <c r="H70" s="395">
        <f t="shared" si="20"/>
        <v>90</v>
      </c>
      <c r="I70" s="35">
        <f>SUM(J70:L70)</f>
        <v>30</v>
      </c>
      <c r="J70" s="35">
        <v>20</v>
      </c>
      <c r="K70" s="35"/>
      <c r="L70" s="35">
        <v>10</v>
      </c>
      <c r="M70" s="39">
        <f>H70-I70</f>
        <v>60</v>
      </c>
      <c r="N70" s="61"/>
      <c r="O70" s="62"/>
      <c r="P70" s="63"/>
      <c r="Q70" s="61"/>
      <c r="R70" s="62">
        <v>3</v>
      </c>
      <c r="S70" s="63"/>
      <c r="Y70" s="389"/>
      <c r="AA70" s="300"/>
      <c r="AB70" s="298"/>
      <c r="AC70" s="298"/>
      <c r="AD70" s="298"/>
      <c r="AE70" s="298"/>
      <c r="AF70" s="298"/>
      <c r="AG70" s="391"/>
      <c r="AM70" s="671" t="b">
        <f t="shared" si="14"/>
        <v>1</v>
      </c>
      <c r="AN70" s="671" t="b">
        <f t="shared" si="15"/>
        <v>1</v>
      </c>
      <c r="AO70" s="671" t="b">
        <f t="shared" si="16"/>
        <v>1</v>
      </c>
      <c r="AP70" s="671" t="b">
        <f t="shared" si="17"/>
        <v>1</v>
      </c>
      <c r="AQ70" s="671" t="b">
        <f t="shared" si="18"/>
        <v>0</v>
      </c>
      <c r="AR70" s="671" t="b">
        <f t="shared" si="19"/>
        <v>1</v>
      </c>
    </row>
    <row r="71" spans="1:44" s="11" customFormat="1" ht="15.75">
      <c r="A71" s="165" t="s">
        <v>91</v>
      </c>
      <c r="B71" s="224" t="s">
        <v>98</v>
      </c>
      <c r="C71" s="221"/>
      <c r="D71" s="51"/>
      <c r="E71" s="51"/>
      <c r="F71" s="219"/>
      <c r="G71" s="423">
        <v>6</v>
      </c>
      <c r="H71" s="107">
        <v>120</v>
      </c>
      <c r="I71" s="52"/>
      <c r="J71" s="52"/>
      <c r="K71" s="52"/>
      <c r="L71" s="52"/>
      <c r="M71" s="58"/>
      <c r="N71" s="414"/>
      <c r="O71" s="169"/>
      <c r="P71" s="409"/>
      <c r="Q71" s="168"/>
      <c r="R71" s="169"/>
      <c r="S71" s="170"/>
      <c r="AM71" s="671" t="b">
        <f t="shared" si="14"/>
        <v>1</v>
      </c>
      <c r="AN71" s="671" t="b">
        <f t="shared" si="15"/>
        <v>1</v>
      </c>
      <c r="AO71" s="671" t="b">
        <f t="shared" si="16"/>
        <v>1</v>
      </c>
      <c r="AP71" s="671" t="b">
        <f t="shared" si="17"/>
        <v>1</v>
      </c>
      <c r="AQ71" s="671" t="b">
        <f t="shared" si="18"/>
        <v>1</v>
      </c>
      <c r="AR71" s="671" t="b">
        <f t="shared" si="19"/>
        <v>1</v>
      </c>
    </row>
    <row r="72" spans="1:44" s="11" customFormat="1" ht="15.75">
      <c r="A72" s="165"/>
      <c r="B72" s="569" t="s">
        <v>315</v>
      </c>
      <c r="C72" s="221"/>
      <c r="D72" s="51"/>
      <c r="E72" s="51"/>
      <c r="F72" s="219"/>
      <c r="G72" s="429">
        <v>4.5</v>
      </c>
      <c r="H72" s="370">
        <f aca="true" t="shared" si="21" ref="H72:H80">G72*30</f>
        <v>135</v>
      </c>
      <c r="I72" s="52"/>
      <c r="J72" s="52"/>
      <c r="K72" s="52"/>
      <c r="L72" s="52"/>
      <c r="M72" s="58"/>
      <c r="N72" s="414"/>
      <c r="O72" s="169"/>
      <c r="P72" s="409"/>
      <c r="Q72" s="168"/>
      <c r="R72" s="169"/>
      <c r="S72" s="170"/>
      <c r="AM72" s="671" t="b">
        <f t="shared" si="14"/>
        <v>1</v>
      </c>
      <c r="AN72" s="671" t="b">
        <f t="shared" si="15"/>
        <v>1</v>
      </c>
      <c r="AO72" s="671" t="b">
        <f t="shared" si="16"/>
        <v>1</v>
      </c>
      <c r="AP72" s="671" t="b">
        <f t="shared" si="17"/>
        <v>1</v>
      </c>
      <c r="AQ72" s="671" t="b">
        <f t="shared" si="18"/>
        <v>1</v>
      </c>
      <c r="AR72" s="671" t="b">
        <f t="shared" si="19"/>
        <v>1</v>
      </c>
    </row>
    <row r="73" spans="1:44" s="11" customFormat="1" ht="15.75">
      <c r="A73" s="165" t="s">
        <v>125</v>
      </c>
      <c r="B73" s="54" t="s">
        <v>99</v>
      </c>
      <c r="C73" s="43" t="s">
        <v>153</v>
      </c>
      <c r="D73" s="34"/>
      <c r="E73" s="34"/>
      <c r="F73" s="47"/>
      <c r="G73" s="423">
        <v>1.5</v>
      </c>
      <c r="H73" s="107">
        <f t="shared" si="21"/>
        <v>45</v>
      </c>
      <c r="I73" s="35">
        <v>18</v>
      </c>
      <c r="J73" s="35">
        <v>9</v>
      </c>
      <c r="K73" s="35">
        <v>9</v>
      </c>
      <c r="L73" s="35"/>
      <c r="M73" s="39">
        <f>H73-I73</f>
        <v>27</v>
      </c>
      <c r="N73" s="416"/>
      <c r="O73" s="169"/>
      <c r="P73" s="409"/>
      <c r="Q73" s="168"/>
      <c r="R73" s="169">
        <v>2</v>
      </c>
      <c r="S73" s="170"/>
      <c r="T73" s="11">
        <v>2</v>
      </c>
      <c r="AM73" s="671" t="b">
        <f t="shared" si="14"/>
        <v>1</v>
      </c>
      <c r="AN73" s="671" t="b">
        <f t="shared" si="15"/>
        <v>1</v>
      </c>
      <c r="AO73" s="671" t="b">
        <f t="shared" si="16"/>
        <v>1</v>
      </c>
      <c r="AP73" s="671" t="b">
        <f t="shared" si="17"/>
        <v>1</v>
      </c>
      <c r="AQ73" s="671" t="b">
        <f t="shared" si="18"/>
        <v>0</v>
      </c>
      <c r="AR73" s="671" t="b">
        <f t="shared" si="19"/>
        <v>1</v>
      </c>
    </row>
    <row r="74" spans="1:44" s="398" customFormat="1" ht="31.5">
      <c r="A74" s="165" t="s">
        <v>92</v>
      </c>
      <c r="B74" s="225" t="s">
        <v>126</v>
      </c>
      <c r="C74" s="43"/>
      <c r="D74" s="34"/>
      <c r="E74" s="34"/>
      <c r="F74" s="47"/>
      <c r="G74" s="423">
        <f>G75+G76</f>
        <v>3</v>
      </c>
      <c r="H74" s="107">
        <f t="shared" si="21"/>
        <v>90</v>
      </c>
      <c r="I74" s="35"/>
      <c r="J74" s="35"/>
      <c r="K74" s="35"/>
      <c r="L74" s="35"/>
      <c r="M74" s="39"/>
      <c r="N74" s="416"/>
      <c r="O74" s="169"/>
      <c r="P74" s="409"/>
      <c r="Q74" s="168"/>
      <c r="R74" s="169"/>
      <c r="S74" s="170"/>
      <c r="AM74" s="671" t="b">
        <f t="shared" si="14"/>
        <v>1</v>
      </c>
      <c r="AN74" s="671" t="b">
        <f t="shared" si="15"/>
        <v>1</v>
      </c>
      <c r="AO74" s="671" t="b">
        <f t="shared" si="16"/>
        <v>1</v>
      </c>
      <c r="AP74" s="671" t="b">
        <f t="shared" si="17"/>
        <v>1</v>
      </c>
      <c r="AQ74" s="671" t="b">
        <f t="shared" si="18"/>
        <v>1</v>
      </c>
      <c r="AR74" s="671" t="b">
        <f t="shared" si="19"/>
        <v>1</v>
      </c>
    </row>
    <row r="75" spans="1:44" s="398" customFormat="1" ht="15.75">
      <c r="A75" s="165"/>
      <c r="B75" s="569" t="s">
        <v>310</v>
      </c>
      <c r="C75" s="43"/>
      <c r="D75" s="34"/>
      <c r="E75" s="34"/>
      <c r="F75" s="47"/>
      <c r="G75" s="429">
        <v>1.5</v>
      </c>
      <c r="H75" s="370">
        <f t="shared" si="21"/>
        <v>45</v>
      </c>
      <c r="I75" s="35"/>
      <c r="J75" s="35"/>
      <c r="K75" s="35"/>
      <c r="L75" s="35"/>
      <c r="M75" s="39"/>
      <c r="N75" s="416"/>
      <c r="O75" s="169"/>
      <c r="P75" s="409"/>
      <c r="Q75" s="168"/>
      <c r="R75" s="169"/>
      <c r="S75" s="170"/>
      <c r="AM75" s="671" t="b">
        <f t="shared" si="14"/>
        <v>1</v>
      </c>
      <c r="AN75" s="671" t="b">
        <f t="shared" si="15"/>
        <v>1</v>
      </c>
      <c r="AO75" s="671" t="b">
        <f t="shared" si="16"/>
        <v>1</v>
      </c>
      <c r="AP75" s="671" t="b">
        <f t="shared" si="17"/>
        <v>1</v>
      </c>
      <c r="AQ75" s="671" t="b">
        <f t="shared" si="18"/>
        <v>1</v>
      </c>
      <c r="AR75" s="671" t="b">
        <f t="shared" si="19"/>
        <v>1</v>
      </c>
    </row>
    <row r="76" spans="1:44" s="398" customFormat="1" ht="15.75">
      <c r="A76" s="165" t="s">
        <v>93</v>
      </c>
      <c r="B76" s="54" t="s">
        <v>99</v>
      </c>
      <c r="C76" s="43"/>
      <c r="D76" s="34" t="s">
        <v>154</v>
      </c>
      <c r="E76" s="34"/>
      <c r="F76" s="47"/>
      <c r="G76" s="423">
        <v>1.5</v>
      </c>
      <c r="H76" s="107">
        <f t="shared" si="21"/>
        <v>45</v>
      </c>
      <c r="I76" s="35">
        <v>18</v>
      </c>
      <c r="J76" s="35">
        <v>9</v>
      </c>
      <c r="K76" s="35"/>
      <c r="L76" s="35">
        <v>9</v>
      </c>
      <c r="M76" s="39">
        <f>H76-I76</f>
        <v>27</v>
      </c>
      <c r="N76" s="416"/>
      <c r="O76" s="169"/>
      <c r="P76" s="409"/>
      <c r="Q76" s="168"/>
      <c r="R76" s="169"/>
      <c r="S76" s="170">
        <v>2</v>
      </c>
      <c r="T76" s="398">
        <v>1</v>
      </c>
      <c r="AJ76" s="398" t="s">
        <v>190</v>
      </c>
      <c r="AM76" s="671" t="b">
        <f t="shared" si="14"/>
        <v>1</v>
      </c>
      <c r="AN76" s="671" t="b">
        <f t="shared" si="15"/>
        <v>1</v>
      </c>
      <c r="AO76" s="671" t="b">
        <f t="shared" si="16"/>
        <v>1</v>
      </c>
      <c r="AP76" s="671" t="b">
        <f t="shared" si="17"/>
        <v>1</v>
      </c>
      <c r="AQ76" s="671" t="b">
        <f t="shared" si="18"/>
        <v>1</v>
      </c>
      <c r="AR76" s="671" t="b">
        <f t="shared" si="19"/>
        <v>0</v>
      </c>
    </row>
    <row r="77" spans="1:44" s="12" customFormat="1" ht="15.75">
      <c r="A77" s="165" t="s">
        <v>135</v>
      </c>
      <c r="B77" s="225" t="s">
        <v>138</v>
      </c>
      <c r="C77" s="43"/>
      <c r="D77" s="34" t="s">
        <v>152</v>
      </c>
      <c r="E77" s="34"/>
      <c r="F77" s="47"/>
      <c r="G77" s="423">
        <v>3</v>
      </c>
      <c r="H77" s="46">
        <f t="shared" si="21"/>
        <v>90</v>
      </c>
      <c r="I77" s="35">
        <f>J77+L77+K77</f>
        <v>27</v>
      </c>
      <c r="J77" s="35">
        <v>18</v>
      </c>
      <c r="K77" s="35"/>
      <c r="L77" s="35">
        <v>9</v>
      </c>
      <c r="M77" s="39">
        <f>H77-I77</f>
        <v>63</v>
      </c>
      <c r="N77" s="416"/>
      <c r="O77" s="169"/>
      <c r="P77" s="409">
        <v>3</v>
      </c>
      <c r="Q77" s="168"/>
      <c r="R77" s="169"/>
      <c r="S77" s="170"/>
      <c r="T77" s="12">
        <v>2</v>
      </c>
      <c r="AJ77" s="12" t="s">
        <v>196</v>
      </c>
      <c r="AM77" s="671" t="b">
        <f t="shared" si="14"/>
        <v>1</v>
      </c>
      <c r="AN77" s="671" t="b">
        <f t="shared" si="15"/>
        <v>1</v>
      </c>
      <c r="AO77" s="671" t="b">
        <f t="shared" si="16"/>
        <v>0</v>
      </c>
      <c r="AP77" s="671" t="b">
        <f t="shared" si="17"/>
        <v>1</v>
      </c>
      <c r="AQ77" s="671" t="b">
        <f t="shared" si="18"/>
        <v>1</v>
      </c>
      <c r="AR77" s="671" t="b">
        <f t="shared" si="19"/>
        <v>1</v>
      </c>
    </row>
    <row r="78" spans="1:44" s="11" customFormat="1" ht="15.75">
      <c r="A78" s="397" t="s">
        <v>281</v>
      </c>
      <c r="B78" s="482" t="s">
        <v>280</v>
      </c>
      <c r="C78" s="370"/>
      <c r="D78" s="62"/>
      <c r="E78" s="62"/>
      <c r="F78" s="65"/>
      <c r="G78" s="479">
        <v>7.5</v>
      </c>
      <c r="H78" s="107">
        <f t="shared" si="21"/>
        <v>225</v>
      </c>
      <c r="I78" s="59"/>
      <c r="J78" s="59"/>
      <c r="K78" s="59"/>
      <c r="L78" s="59"/>
      <c r="M78" s="74"/>
      <c r="N78" s="480"/>
      <c r="O78" s="164"/>
      <c r="P78" s="481"/>
      <c r="Q78" s="163"/>
      <c r="R78" s="164"/>
      <c r="S78" s="160"/>
      <c r="AM78" s="671" t="b">
        <f t="shared" si="14"/>
        <v>1</v>
      </c>
      <c r="AN78" s="671" t="b">
        <f t="shared" si="15"/>
        <v>1</v>
      </c>
      <c r="AO78" s="671" t="b">
        <f t="shared" si="16"/>
        <v>1</v>
      </c>
      <c r="AP78" s="671" t="b">
        <f t="shared" si="17"/>
        <v>1</v>
      </c>
      <c r="AQ78" s="671" t="b">
        <f t="shared" si="18"/>
        <v>1</v>
      </c>
      <c r="AR78" s="671" t="b">
        <f t="shared" si="19"/>
        <v>1</v>
      </c>
    </row>
    <row r="79" spans="1:44" s="11" customFormat="1" ht="15.75">
      <c r="A79" s="397"/>
      <c r="B79" s="569" t="s">
        <v>315</v>
      </c>
      <c r="C79" s="370"/>
      <c r="D79" s="62"/>
      <c r="E79" s="62"/>
      <c r="F79" s="65"/>
      <c r="G79" s="429">
        <v>1.5</v>
      </c>
      <c r="H79" s="370">
        <f t="shared" si="21"/>
        <v>45</v>
      </c>
      <c r="I79" s="59"/>
      <c r="J79" s="59"/>
      <c r="K79" s="59"/>
      <c r="L79" s="59"/>
      <c r="M79" s="74"/>
      <c r="N79" s="480"/>
      <c r="O79" s="164"/>
      <c r="P79" s="481"/>
      <c r="Q79" s="163"/>
      <c r="R79" s="164"/>
      <c r="S79" s="160"/>
      <c r="AM79" s="671" t="b">
        <f t="shared" si="14"/>
        <v>1</v>
      </c>
      <c r="AN79" s="671" t="b">
        <f t="shared" si="15"/>
        <v>1</v>
      </c>
      <c r="AO79" s="671" t="b">
        <f t="shared" si="16"/>
        <v>1</v>
      </c>
      <c r="AP79" s="671" t="b">
        <f t="shared" si="17"/>
        <v>1</v>
      </c>
      <c r="AQ79" s="671" t="b">
        <f t="shared" si="18"/>
        <v>1</v>
      </c>
      <c r="AR79" s="671" t="b">
        <f t="shared" si="19"/>
        <v>1</v>
      </c>
    </row>
    <row r="80" spans="1:44" s="11" customFormat="1" ht="15.75">
      <c r="A80" s="397"/>
      <c r="B80" s="54" t="s">
        <v>99</v>
      </c>
      <c r="C80" s="370"/>
      <c r="D80" s="62"/>
      <c r="E80" s="62"/>
      <c r="F80" s="65"/>
      <c r="G80" s="479">
        <v>6</v>
      </c>
      <c r="H80" s="107">
        <f t="shared" si="21"/>
        <v>180</v>
      </c>
      <c r="I80" s="59">
        <v>69</v>
      </c>
      <c r="J80" s="59">
        <v>69</v>
      </c>
      <c r="K80" s="59"/>
      <c r="L80" s="59"/>
      <c r="M80" s="39">
        <f>H80-I80</f>
        <v>111</v>
      </c>
      <c r="N80" s="480"/>
      <c r="O80" s="164"/>
      <c r="P80" s="481"/>
      <c r="Q80" s="163"/>
      <c r="R80" s="164"/>
      <c r="S80" s="160"/>
      <c r="AM80" s="671" t="b">
        <f t="shared" si="14"/>
        <v>1</v>
      </c>
      <c r="AN80" s="671" t="b">
        <f t="shared" si="15"/>
        <v>1</v>
      </c>
      <c r="AO80" s="671" t="b">
        <f t="shared" si="16"/>
        <v>1</v>
      </c>
      <c r="AP80" s="671" t="b">
        <f t="shared" si="17"/>
        <v>1</v>
      </c>
      <c r="AQ80" s="671" t="b">
        <f t="shared" si="18"/>
        <v>1</v>
      </c>
      <c r="AR80" s="671" t="b">
        <f t="shared" si="19"/>
        <v>1</v>
      </c>
    </row>
    <row r="81" spans="1:44" s="11" customFormat="1" ht="31.5">
      <c r="A81" s="165" t="s">
        <v>282</v>
      </c>
      <c r="B81" s="483" t="s">
        <v>276</v>
      </c>
      <c r="C81" s="43"/>
      <c r="D81" s="34" t="s">
        <v>151</v>
      </c>
      <c r="E81" s="34"/>
      <c r="F81" s="47"/>
      <c r="G81" s="423">
        <v>1.5</v>
      </c>
      <c r="H81" s="107">
        <f aca="true" t="shared" si="22" ref="H81:H87">G81*30</f>
        <v>45</v>
      </c>
      <c r="I81" s="35">
        <v>18</v>
      </c>
      <c r="J81" s="35">
        <v>9</v>
      </c>
      <c r="K81" s="35"/>
      <c r="L81" s="35">
        <v>9</v>
      </c>
      <c r="M81" s="39">
        <f>H81-I81</f>
        <v>27</v>
      </c>
      <c r="N81" s="416"/>
      <c r="O81" s="169">
        <v>2</v>
      </c>
      <c r="P81" s="409"/>
      <c r="Q81" s="168"/>
      <c r="R81" s="169"/>
      <c r="S81" s="170"/>
      <c r="AM81" s="671" t="b">
        <f t="shared" si="14"/>
        <v>1</v>
      </c>
      <c r="AN81" s="671" t="b">
        <f t="shared" si="15"/>
        <v>0</v>
      </c>
      <c r="AO81" s="671" t="b">
        <f t="shared" si="16"/>
        <v>1</v>
      </c>
      <c r="AP81" s="671" t="b">
        <f t="shared" si="17"/>
        <v>1</v>
      </c>
      <c r="AQ81" s="671" t="b">
        <f t="shared" si="18"/>
        <v>1</v>
      </c>
      <c r="AR81" s="671" t="b">
        <f t="shared" si="19"/>
        <v>1</v>
      </c>
    </row>
    <row r="82" spans="1:44" s="12" customFormat="1" ht="31.5">
      <c r="A82" s="165" t="s">
        <v>283</v>
      </c>
      <c r="B82" s="484" t="s">
        <v>277</v>
      </c>
      <c r="C82" s="532"/>
      <c r="D82" s="34" t="s">
        <v>151</v>
      </c>
      <c r="E82" s="533"/>
      <c r="F82" s="534"/>
      <c r="G82" s="423">
        <v>1.5</v>
      </c>
      <c r="H82" s="107">
        <f t="shared" si="22"/>
        <v>45</v>
      </c>
      <c r="I82" s="35">
        <v>18</v>
      </c>
      <c r="J82" s="35">
        <v>9</v>
      </c>
      <c r="K82" s="35">
        <v>9</v>
      </c>
      <c r="L82" s="459"/>
      <c r="M82" s="39">
        <f>H82-I82</f>
        <v>27</v>
      </c>
      <c r="N82" s="461"/>
      <c r="O82" s="169">
        <v>2</v>
      </c>
      <c r="P82" s="463"/>
      <c r="Q82" s="464"/>
      <c r="R82" s="462"/>
      <c r="S82" s="465"/>
      <c r="AM82" s="671" t="b">
        <f t="shared" si="14"/>
        <v>1</v>
      </c>
      <c r="AN82" s="671" t="b">
        <f t="shared" si="15"/>
        <v>0</v>
      </c>
      <c r="AO82" s="671" t="b">
        <f t="shared" si="16"/>
        <v>1</v>
      </c>
      <c r="AP82" s="671" t="b">
        <f t="shared" si="17"/>
        <v>1</v>
      </c>
      <c r="AQ82" s="671" t="b">
        <f t="shared" si="18"/>
        <v>1</v>
      </c>
      <c r="AR82" s="671" t="b">
        <f t="shared" si="19"/>
        <v>1</v>
      </c>
    </row>
    <row r="83" spans="1:44" s="12" customFormat="1" ht="31.5">
      <c r="A83" s="165" t="s">
        <v>284</v>
      </c>
      <c r="B83" s="484" t="s">
        <v>278</v>
      </c>
      <c r="C83" s="532"/>
      <c r="D83" s="34" t="s">
        <v>152</v>
      </c>
      <c r="E83" s="533"/>
      <c r="F83" s="534"/>
      <c r="G83" s="423">
        <v>1.5</v>
      </c>
      <c r="H83" s="107">
        <f t="shared" si="22"/>
        <v>45</v>
      </c>
      <c r="I83" s="35">
        <v>18</v>
      </c>
      <c r="J83" s="35">
        <v>9</v>
      </c>
      <c r="K83" s="459"/>
      <c r="L83" s="35">
        <v>9</v>
      </c>
      <c r="M83" s="39">
        <f>H83-I83</f>
        <v>27</v>
      </c>
      <c r="N83" s="461"/>
      <c r="O83" s="462"/>
      <c r="P83" s="169">
        <v>2</v>
      </c>
      <c r="Q83" s="464"/>
      <c r="R83" s="462"/>
      <c r="S83" s="465"/>
      <c r="AM83" s="671" t="b">
        <f t="shared" si="14"/>
        <v>1</v>
      </c>
      <c r="AN83" s="671" t="b">
        <f t="shared" si="15"/>
        <v>1</v>
      </c>
      <c r="AO83" s="671" t="b">
        <f t="shared" si="16"/>
        <v>0</v>
      </c>
      <c r="AP83" s="671" t="b">
        <f t="shared" si="17"/>
        <v>1</v>
      </c>
      <c r="AQ83" s="671" t="b">
        <f t="shared" si="18"/>
        <v>1</v>
      </c>
      <c r="AR83" s="671" t="b">
        <f t="shared" si="19"/>
        <v>1</v>
      </c>
    </row>
    <row r="84" spans="1:44" s="12" customFormat="1" ht="31.5">
      <c r="A84" s="165" t="s">
        <v>285</v>
      </c>
      <c r="B84" s="484" t="s">
        <v>279</v>
      </c>
      <c r="C84" s="532"/>
      <c r="D84" s="34">
        <v>3</v>
      </c>
      <c r="E84" s="533"/>
      <c r="F84" s="534"/>
      <c r="G84" s="423">
        <v>1.5</v>
      </c>
      <c r="H84" s="107">
        <f t="shared" si="22"/>
        <v>45</v>
      </c>
      <c r="I84" s="35">
        <v>15</v>
      </c>
      <c r="J84" s="35">
        <v>15</v>
      </c>
      <c r="K84" s="35">
        <v>8</v>
      </c>
      <c r="L84" s="459"/>
      <c r="M84" s="39">
        <f>H84-I84</f>
        <v>30</v>
      </c>
      <c r="N84" s="461"/>
      <c r="O84" s="462"/>
      <c r="P84" s="465"/>
      <c r="Q84" s="966">
        <v>1.5</v>
      </c>
      <c r="R84" s="462"/>
      <c r="S84" s="465"/>
      <c r="AM84" s="671" t="b">
        <f t="shared" si="14"/>
        <v>1</v>
      </c>
      <c r="AN84" s="671" t="b">
        <f t="shared" si="15"/>
        <v>1</v>
      </c>
      <c r="AO84" s="671" t="b">
        <f t="shared" si="16"/>
        <v>1</v>
      </c>
      <c r="AP84" s="671" t="b">
        <f t="shared" si="17"/>
        <v>0</v>
      </c>
      <c r="AQ84" s="671" t="b">
        <f t="shared" si="18"/>
        <v>1</v>
      </c>
      <c r="AR84" s="671" t="b">
        <f t="shared" si="19"/>
        <v>1</v>
      </c>
    </row>
    <row r="85" spans="1:44" s="12" customFormat="1" ht="31.5">
      <c r="A85" s="165" t="s">
        <v>286</v>
      </c>
      <c r="B85" s="485" t="s">
        <v>333</v>
      </c>
      <c r="C85" s="532"/>
      <c r="D85" s="533"/>
      <c r="E85" s="533"/>
      <c r="F85" s="534"/>
      <c r="G85" s="44">
        <v>3.5</v>
      </c>
      <c r="H85" s="107">
        <f t="shared" si="22"/>
        <v>105</v>
      </c>
      <c r="I85" s="459"/>
      <c r="J85" s="459"/>
      <c r="K85" s="459"/>
      <c r="L85" s="459"/>
      <c r="M85" s="460"/>
      <c r="N85" s="461"/>
      <c r="O85" s="462"/>
      <c r="P85" s="463"/>
      <c r="Q85" s="464"/>
      <c r="R85" s="462"/>
      <c r="S85" s="465"/>
      <c r="AM85" s="671" t="b">
        <f t="shared" si="14"/>
        <v>1</v>
      </c>
      <c r="AN85" s="671" t="b">
        <f t="shared" si="15"/>
        <v>1</v>
      </c>
      <c r="AO85" s="671" t="b">
        <f t="shared" si="16"/>
        <v>1</v>
      </c>
      <c r="AP85" s="671" t="b">
        <f t="shared" si="17"/>
        <v>1</v>
      </c>
      <c r="AQ85" s="671" t="b">
        <f t="shared" si="18"/>
        <v>1</v>
      </c>
      <c r="AR85" s="671" t="b">
        <f t="shared" si="19"/>
        <v>1</v>
      </c>
    </row>
    <row r="86" spans="1:44" s="12" customFormat="1" ht="21" customHeight="1">
      <c r="A86" s="402"/>
      <c r="B86" s="574" t="s">
        <v>310</v>
      </c>
      <c r="C86" s="33"/>
      <c r="D86" s="35"/>
      <c r="E86" s="35"/>
      <c r="F86" s="390"/>
      <c r="G86" s="429">
        <v>0.5</v>
      </c>
      <c r="H86" s="370">
        <f t="shared" si="22"/>
        <v>15</v>
      </c>
      <c r="I86" s="35"/>
      <c r="J86" s="35"/>
      <c r="K86" s="35"/>
      <c r="L86" s="35"/>
      <c r="M86" s="110"/>
      <c r="N86" s="238"/>
      <c r="O86" s="34"/>
      <c r="P86" s="41"/>
      <c r="Q86" s="43"/>
      <c r="R86" s="34"/>
      <c r="S86" s="41"/>
      <c r="AM86" s="671" t="b">
        <f t="shared" si="14"/>
        <v>1</v>
      </c>
      <c r="AN86" s="671" t="b">
        <f t="shared" si="15"/>
        <v>1</v>
      </c>
      <c r="AO86" s="671" t="b">
        <f t="shared" si="16"/>
        <v>1</v>
      </c>
      <c r="AP86" s="671" t="b">
        <f t="shared" si="17"/>
        <v>1</v>
      </c>
      <c r="AQ86" s="671" t="b">
        <f t="shared" si="18"/>
        <v>1</v>
      </c>
      <c r="AR86" s="671" t="b">
        <f t="shared" si="19"/>
        <v>1</v>
      </c>
    </row>
    <row r="87" spans="1:44" s="12" customFormat="1" ht="18" customHeight="1" thickBot="1">
      <c r="A87" s="165" t="s">
        <v>287</v>
      </c>
      <c r="B87" s="396" t="s">
        <v>31</v>
      </c>
      <c r="C87" s="33"/>
      <c r="D87" s="34">
        <v>3</v>
      </c>
      <c r="E87" s="35"/>
      <c r="F87" s="390"/>
      <c r="G87" s="44">
        <v>3</v>
      </c>
      <c r="H87" s="107">
        <f t="shared" si="22"/>
        <v>90</v>
      </c>
      <c r="I87" s="35">
        <f>J87+L87+K87</f>
        <v>60</v>
      </c>
      <c r="J87" s="35">
        <v>30</v>
      </c>
      <c r="K87" s="35">
        <v>30</v>
      </c>
      <c r="L87" s="35"/>
      <c r="M87" s="110">
        <f>H87-I87</f>
        <v>30</v>
      </c>
      <c r="N87" s="238"/>
      <c r="O87" s="34"/>
      <c r="P87" s="41"/>
      <c r="Q87" s="43">
        <v>4</v>
      </c>
      <c r="R87" s="34"/>
      <c r="S87" s="41"/>
      <c r="AM87" s="671" t="b">
        <f t="shared" si="14"/>
        <v>1</v>
      </c>
      <c r="AN87" s="671" t="b">
        <f t="shared" si="15"/>
        <v>1</v>
      </c>
      <c r="AO87" s="671" t="b">
        <f t="shared" si="16"/>
        <v>1</v>
      </c>
      <c r="AP87" s="671" t="b">
        <f t="shared" si="17"/>
        <v>0</v>
      </c>
      <c r="AQ87" s="671" t="b">
        <f t="shared" si="18"/>
        <v>1</v>
      </c>
      <c r="AR87" s="671" t="b">
        <f t="shared" si="19"/>
        <v>1</v>
      </c>
    </row>
    <row r="88" spans="1:19" s="12" customFormat="1" ht="16.5" thickBot="1">
      <c r="A88" s="1257" t="s">
        <v>288</v>
      </c>
      <c r="B88" s="1258"/>
      <c r="C88" s="518"/>
      <c r="D88" s="519"/>
      <c r="E88" s="519"/>
      <c r="F88" s="520"/>
      <c r="G88" s="576">
        <f>G53+G54+G61+G64+G65+G66+G70+G71+G74+G77+G78+G85</f>
        <v>57</v>
      </c>
      <c r="H88" s="653">
        <f>H53+H54+H61+H64+H65+H66+H70+H71+H74+H77+H78+H85</f>
        <v>1650</v>
      </c>
      <c r="I88" s="521"/>
      <c r="J88" s="521"/>
      <c r="K88" s="521"/>
      <c r="L88" s="521"/>
      <c r="M88" s="522"/>
      <c r="N88" s="523"/>
      <c r="O88" s="521"/>
      <c r="P88" s="524"/>
      <c r="Q88" s="525"/>
      <c r="R88" s="521"/>
      <c r="S88" s="522"/>
    </row>
    <row r="89" spans="1:44" s="12" customFormat="1" ht="16.5" thickBot="1">
      <c r="A89" s="1279" t="s">
        <v>314</v>
      </c>
      <c r="B89" s="1280"/>
      <c r="C89" s="518"/>
      <c r="D89" s="519"/>
      <c r="E89" s="519"/>
      <c r="F89" s="520"/>
      <c r="G89" s="571">
        <f>G88-G90</f>
        <v>16.5</v>
      </c>
      <c r="H89" s="572">
        <f>G89*30</f>
        <v>495</v>
      </c>
      <c r="I89" s="521"/>
      <c r="J89" s="521"/>
      <c r="K89" s="521"/>
      <c r="L89" s="521"/>
      <c r="M89" s="522"/>
      <c r="N89" s="523"/>
      <c r="O89" s="521"/>
      <c r="P89" s="524"/>
      <c r="Q89" s="525"/>
      <c r="R89" s="521"/>
      <c r="S89" s="522"/>
      <c r="AM89" s="668">
        <f aca="true" t="shared" si="23" ref="AM89:AR89">SUMIF(AM53:AM87,FALSE,$G53:$G87)</f>
        <v>0</v>
      </c>
      <c r="AN89" s="668">
        <f t="shared" si="23"/>
        <v>7</v>
      </c>
      <c r="AO89" s="668">
        <f t="shared" si="23"/>
        <v>15.5</v>
      </c>
      <c r="AP89" s="668">
        <f t="shared" si="23"/>
        <v>9</v>
      </c>
      <c r="AQ89" s="668">
        <f t="shared" si="23"/>
        <v>4.5</v>
      </c>
      <c r="AR89" s="668">
        <f t="shared" si="23"/>
        <v>4.5</v>
      </c>
    </row>
    <row r="90" spans="1:44" s="12" customFormat="1" ht="16.5" thickBot="1">
      <c r="A90" s="1270" t="s">
        <v>41</v>
      </c>
      <c r="B90" s="1171"/>
      <c r="C90" s="526"/>
      <c r="D90" s="527"/>
      <c r="E90" s="527"/>
      <c r="F90" s="528"/>
      <c r="G90" s="576">
        <f aca="true" t="shared" si="24" ref="G90:M90">G53+G56+G57+G60+G63+G64+G65+G68+G69+G70+G73+G76+G77+G80+G87</f>
        <v>40.5</v>
      </c>
      <c r="H90" s="659">
        <f t="shared" si="24"/>
        <v>1215</v>
      </c>
      <c r="I90" s="653">
        <f t="shared" si="24"/>
        <v>558</v>
      </c>
      <c r="J90" s="659">
        <f t="shared" si="24"/>
        <v>352</v>
      </c>
      <c r="K90" s="653">
        <f t="shared" si="24"/>
        <v>99</v>
      </c>
      <c r="L90" s="659">
        <f t="shared" si="24"/>
        <v>107</v>
      </c>
      <c r="M90" s="653">
        <f t="shared" si="24"/>
        <v>657</v>
      </c>
      <c r="N90" s="509">
        <f aca="true" t="shared" si="25" ref="N90:S90">SUM(N53:N87)</f>
        <v>0</v>
      </c>
      <c r="O90" s="660">
        <f t="shared" si="25"/>
        <v>12</v>
      </c>
      <c r="P90" s="510">
        <f t="shared" si="25"/>
        <v>26</v>
      </c>
      <c r="Q90" s="509">
        <f t="shared" si="25"/>
        <v>8.5</v>
      </c>
      <c r="R90" s="660">
        <f t="shared" si="25"/>
        <v>5</v>
      </c>
      <c r="S90" s="510">
        <f t="shared" si="25"/>
        <v>5</v>
      </c>
      <c r="AM90" s="669" t="s">
        <v>103</v>
      </c>
      <c r="AN90" s="670">
        <f>AM89+AN89+AO89</f>
        <v>22.5</v>
      </c>
      <c r="AO90" s="669"/>
      <c r="AP90" s="669" t="s">
        <v>104</v>
      </c>
      <c r="AQ90" s="670">
        <f>AP89+AQ89+AR89</f>
        <v>18</v>
      </c>
      <c r="AR90" s="669"/>
    </row>
    <row r="91" spans="1:19" s="12" customFormat="1" ht="19.5" customHeight="1" thickBot="1">
      <c r="A91" s="1266" t="s">
        <v>289</v>
      </c>
      <c r="B91" s="1267"/>
      <c r="C91" s="1267"/>
      <c r="D91" s="1267"/>
      <c r="E91" s="1267"/>
      <c r="F91" s="1267"/>
      <c r="G91" s="1267"/>
      <c r="H91" s="1268"/>
      <c r="I91" s="1268"/>
      <c r="J91" s="1268"/>
      <c r="K91" s="1268"/>
      <c r="L91" s="1268"/>
      <c r="M91" s="1268"/>
      <c r="N91" s="1267"/>
      <c r="O91" s="1267"/>
      <c r="P91" s="1267"/>
      <c r="Q91" s="1267"/>
      <c r="R91" s="1267"/>
      <c r="S91" s="1269"/>
    </row>
    <row r="92" spans="1:19" s="12" customFormat="1" ht="16.5" customHeight="1">
      <c r="A92" s="245" t="s">
        <v>175</v>
      </c>
      <c r="B92" s="246" t="s">
        <v>327</v>
      </c>
      <c r="C92" s="247"/>
      <c r="D92" s="248"/>
      <c r="E92" s="248"/>
      <c r="F92" s="249"/>
      <c r="G92" s="641">
        <v>3</v>
      </c>
      <c r="H92" s="962">
        <f>G92*30</f>
        <v>90</v>
      </c>
      <c r="I92" s="959"/>
      <c r="J92" s="535"/>
      <c r="K92" s="535"/>
      <c r="L92" s="535"/>
      <c r="M92" s="536"/>
      <c r="N92" s="537"/>
      <c r="O92" s="538"/>
      <c r="P92" s="536"/>
      <c r="Q92" s="537"/>
      <c r="R92" s="538"/>
      <c r="S92" s="538"/>
    </row>
    <row r="93" spans="1:19" s="12" customFormat="1" ht="15" customHeight="1">
      <c r="A93" s="539"/>
      <c r="B93" s="580" t="s">
        <v>310</v>
      </c>
      <c r="C93" s="251"/>
      <c r="D93" s="252"/>
      <c r="E93" s="252"/>
      <c r="F93" s="253"/>
      <c r="G93" s="540">
        <v>3</v>
      </c>
      <c r="H93" s="963">
        <f>G93*30</f>
        <v>90</v>
      </c>
      <c r="I93" s="539"/>
      <c r="J93" s="385"/>
      <c r="K93" s="385"/>
      <c r="L93" s="385"/>
      <c r="M93" s="386"/>
      <c r="N93" s="539"/>
      <c r="O93" s="385"/>
      <c r="P93" s="386"/>
      <c r="Q93" s="539"/>
      <c r="R93" s="385"/>
      <c r="S93" s="385"/>
    </row>
    <row r="94" spans="1:19" s="12" customFormat="1" ht="18" customHeight="1">
      <c r="A94" s="244" t="s">
        <v>238</v>
      </c>
      <c r="B94" s="250" t="s">
        <v>328</v>
      </c>
      <c r="C94" s="251"/>
      <c r="D94" s="252"/>
      <c r="E94" s="252"/>
      <c r="F94" s="253"/>
      <c r="G94" s="540">
        <v>4.5</v>
      </c>
      <c r="H94" s="963">
        <f>G94*30</f>
        <v>135</v>
      </c>
      <c r="I94" s="539"/>
      <c r="J94" s="385"/>
      <c r="K94" s="385"/>
      <c r="L94" s="385"/>
      <c r="M94" s="386"/>
      <c r="N94" s="539"/>
      <c r="O94" s="385"/>
      <c r="P94" s="386"/>
      <c r="Q94" s="539"/>
      <c r="R94" s="385"/>
      <c r="S94" s="385"/>
    </row>
    <row r="95" spans="1:19" s="12" customFormat="1" ht="17.25" customHeight="1">
      <c r="A95" s="386"/>
      <c r="B95" s="580" t="s">
        <v>310</v>
      </c>
      <c r="C95" s="254"/>
      <c r="D95" s="252"/>
      <c r="E95" s="252"/>
      <c r="F95" s="253"/>
      <c r="G95" s="540">
        <v>4.5</v>
      </c>
      <c r="H95" s="964">
        <f>G95*30</f>
        <v>135</v>
      </c>
      <c r="I95" s="960"/>
      <c r="J95" s="541"/>
      <c r="K95" s="541"/>
      <c r="L95" s="541"/>
      <c r="M95" s="542"/>
      <c r="N95" s="539"/>
      <c r="O95" s="385"/>
      <c r="P95" s="386"/>
      <c r="Q95" s="539"/>
      <c r="R95" s="385"/>
      <c r="S95" s="385"/>
    </row>
    <row r="96" spans="1:19" s="12" customFormat="1" ht="18" customHeight="1" thickBot="1">
      <c r="A96" s="256" t="s">
        <v>290</v>
      </c>
      <c r="B96" s="255" t="s">
        <v>47</v>
      </c>
      <c r="C96" s="94"/>
      <c r="D96" s="34" t="s">
        <v>154</v>
      </c>
      <c r="E96" s="95"/>
      <c r="F96" s="96"/>
      <c r="G96" s="424">
        <v>5</v>
      </c>
      <c r="H96" s="965">
        <f>G96*30</f>
        <v>150</v>
      </c>
      <c r="I96" s="961">
        <f>J96+L96+K96</f>
        <v>0</v>
      </c>
      <c r="J96" s="67"/>
      <c r="K96" s="67"/>
      <c r="L96" s="67"/>
      <c r="M96" s="661">
        <f>H96-I96</f>
        <v>150</v>
      </c>
      <c r="N96" s="33"/>
      <c r="O96" s="95"/>
      <c r="P96" s="58"/>
      <c r="Q96" s="94"/>
      <c r="R96" s="95"/>
      <c r="S96" s="95"/>
    </row>
    <row r="97" spans="1:19" s="12" customFormat="1" ht="16.5" thickBot="1">
      <c r="A97" s="1257" t="s">
        <v>117</v>
      </c>
      <c r="B97" s="1258"/>
      <c r="C97" s="518"/>
      <c r="D97" s="519"/>
      <c r="E97" s="519"/>
      <c r="F97" s="543"/>
      <c r="G97" s="575">
        <f aca="true" t="shared" si="26" ref="G97:M97">G96+G94+G92</f>
        <v>12.5</v>
      </c>
      <c r="H97" s="582">
        <f t="shared" si="26"/>
        <v>375</v>
      </c>
      <c r="I97" s="662">
        <f t="shared" si="26"/>
        <v>0</v>
      </c>
      <c r="J97" s="662">
        <f t="shared" si="26"/>
        <v>0</v>
      </c>
      <c r="K97" s="662">
        <f t="shared" si="26"/>
        <v>0</v>
      </c>
      <c r="L97" s="662">
        <f t="shared" si="26"/>
        <v>0</v>
      </c>
      <c r="M97" s="582">
        <f t="shared" si="26"/>
        <v>150</v>
      </c>
      <c r="N97" s="663">
        <f aca="true" t="shared" si="27" ref="N97:S97">SUM(N92:N96)</f>
        <v>0</v>
      </c>
      <c r="O97" s="664">
        <f t="shared" si="27"/>
        <v>0</v>
      </c>
      <c r="P97" s="663">
        <f t="shared" si="27"/>
        <v>0</v>
      </c>
      <c r="Q97" s="665">
        <f t="shared" si="27"/>
        <v>0</v>
      </c>
      <c r="R97" s="664">
        <f t="shared" si="27"/>
        <v>0</v>
      </c>
      <c r="S97" s="666">
        <f t="shared" si="27"/>
        <v>0</v>
      </c>
    </row>
    <row r="98" spans="1:19" ht="18" customHeight="1" thickBot="1">
      <c r="A98" s="1285" t="s">
        <v>249</v>
      </c>
      <c r="B98" s="1286"/>
      <c r="C98" s="1286"/>
      <c r="D98" s="1286"/>
      <c r="E98" s="1286"/>
      <c r="F98" s="1286"/>
      <c r="G98" s="1286"/>
      <c r="H98" s="1286"/>
      <c r="I98" s="1286"/>
      <c r="J98" s="1286"/>
      <c r="K98" s="1286"/>
      <c r="L98" s="1286"/>
      <c r="M98" s="1286"/>
      <c r="N98" s="1286"/>
      <c r="O98" s="1286"/>
      <c r="P98" s="1286"/>
      <c r="Q98" s="1286"/>
      <c r="R98" s="1286"/>
      <c r="S98" s="1287"/>
    </row>
    <row r="99" spans="1:22" ht="16.5" thickBot="1">
      <c r="A99" s="371" t="s">
        <v>407</v>
      </c>
      <c r="B99" s="258" t="s">
        <v>250</v>
      </c>
      <c r="C99" s="259"/>
      <c r="D99" s="260"/>
      <c r="E99" s="260"/>
      <c r="F99" s="261"/>
      <c r="G99" s="262">
        <v>7.5</v>
      </c>
      <c r="H99" s="793">
        <f>G99*30</f>
        <v>225</v>
      </c>
      <c r="I99" s="790">
        <f>J99+L99+K99</f>
        <v>0</v>
      </c>
      <c r="J99" s="263"/>
      <c r="K99" s="263"/>
      <c r="L99" s="263"/>
      <c r="M99" s="654">
        <f>H99-I99</f>
        <v>225</v>
      </c>
      <c r="N99" s="264"/>
      <c r="O99" s="265"/>
      <c r="P99" s="266"/>
      <c r="Q99" s="267"/>
      <c r="R99" s="268"/>
      <c r="S99" s="269"/>
      <c r="U99" s="4" t="s">
        <v>103</v>
      </c>
      <c r="V99" s="102" t="e">
        <f>#REF!+#REF!+#REF!+#REF!</f>
        <v>#REF!</v>
      </c>
    </row>
    <row r="100" spans="1:22" ht="16.5" thickBot="1">
      <c r="A100" s="1258" t="s">
        <v>24</v>
      </c>
      <c r="B100" s="1259"/>
      <c r="C100" s="85"/>
      <c r="D100" s="86"/>
      <c r="E100" s="86"/>
      <c r="F100" s="257"/>
      <c r="G100" s="425">
        <f aca="true" t="shared" si="28" ref="G100:S100">G99</f>
        <v>7.5</v>
      </c>
      <c r="H100" s="134">
        <f t="shared" si="28"/>
        <v>225</v>
      </c>
      <c r="I100" s="791">
        <f t="shared" si="28"/>
        <v>0</v>
      </c>
      <c r="J100" s="667">
        <f t="shared" si="28"/>
        <v>0</v>
      </c>
      <c r="K100" s="134">
        <f t="shared" si="28"/>
        <v>0</v>
      </c>
      <c r="L100" s="667">
        <f t="shared" si="28"/>
        <v>0</v>
      </c>
      <c r="M100" s="134">
        <f t="shared" si="28"/>
        <v>225</v>
      </c>
      <c r="N100" s="658">
        <f t="shared" si="28"/>
        <v>0</v>
      </c>
      <c r="O100" s="658">
        <f t="shared" si="28"/>
        <v>0</v>
      </c>
      <c r="P100" s="658">
        <f t="shared" si="28"/>
        <v>0</v>
      </c>
      <c r="Q100" s="658">
        <f t="shared" si="28"/>
        <v>0</v>
      </c>
      <c r="R100" s="658">
        <f t="shared" si="28"/>
        <v>0</v>
      </c>
      <c r="S100" s="658">
        <f t="shared" si="28"/>
        <v>0</v>
      </c>
      <c r="T100" s="98" t="e">
        <f>#REF!+#REF!</f>
        <v>#REF!</v>
      </c>
      <c r="U100" s="4" t="s">
        <v>104</v>
      </c>
      <c r="V100" s="102" t="e">
        <f>#REF!+#REF!+#REF!+#REF!+G96+G100</f>
        <v>#REF!</v>
      </c>
    </row>
    <row r="101" spans="1:22" ht="16.5" thickBot="1">
      <c r="A101" s="1258" t="s">
        <v>291</v>
      </c>
      <c r="B101" s="1259"/>
      <c r="C101" s="85"/>
      <c r="D101" s="86"/>
      <c r="E101" s="86"/>
      <c r="F101" s="257"/>
      <c r="G101" s="425">
        <f>G99+G97+G88+G49</f>
        <v>161.5</v>
      </c>
      <c r="H101" s="794">
        <f>G101*30</f>
        <v>4845</v>
      </c>
      <c r="I101" s="655">
        <f>I99+I97+I88+I49</f>
        <v>0</v>
      </c>
      <c r="J101" s="656"/>
      <c r="K101" s="656"/>
      <c r="L101" s="656"/>
      <c r="M101" s="657"/>
      <c r="N101" s="99">
        <f aca="true" t="shared" si="29" ref="N101:S101">N51+N90+N97+N100</f>
        <v>27</v>
      </c>
      <c r="O101" s="99">
        <f t="shared" si="29"/>
        <v>22</v>
      </c>
      <c r="P101" s="99">
        <f t="shared" si="29"/>
        <v>26</v>
      </c>
      <c r="Q101" s="99">
        <f t="shared" si="29"/>
        <v>8.5</v>
      </c>
      <c r="R101" s="99">
        <f t="shared" si="29"/>
        <v>5</v>
      </c>
      <c r="S101" s="99">
        <f t="shared" si="29"/>
        <v>7</v>
      </c>
      <c r="T101" s="98" t="e">
        <f>#REF!+#REF!</f>
        <v>#REF!</v>
      </c>
      <c r="U101" s="4" t="s">
        <v>104</v>
      </c>
      <c r="V101" s="102" t="e">
        <f>#REF!+#REF!+#REF!+#REF!+G95+G101</f>
        <v>#REF!</v>
      </c>
    </row>
    <row r="102" spans="1:44" ht="16.5" thickBot="1">
      <c r="A102" s="1279" t="s">
        <v>314</v>
      </c>
      <c r="B102" s="1280"/>
      <c r="C102" s="85"/>
      <c r="D102" s="86"/>
      <c r="E102" s="86"/>
      <c r="F102" s="257"/>
      <c r="G102" s="581">
        <f>G101-G103</f>
        <v>77.5</v>
      </c>
      <c r="H102" s="795">
        <f>H101-H103</f>
        <v>2325</v>
      </c>
      <c r="I102" s="426"/>
      <c r="J102" s="270"/>
      <c r="K102" s="270"/>
      <c r="L102" s="270"/>
      <c r="M102" s="271"/>
      <c r="N102" s="426"/>
      <c r="O102" s="270"/>
      <c r="P102" s="271"/>
      <c r="Q102" s="272"/>
      <c r="R102" s="270"/>
      <c r="S102" s="271"/>
      <c r="T102" s="98"/>
      <c r="V102" s="102"/>
      <c r="AM102" s="668">
        <f>AM50+AM89</f>
        <v>24</v>
      </c>
      <c r="AN102" s="668">
        <f>AN50+AN89</f>
        <v>12.5</v>
      </c>
      <c r="AO102" s="668">
        <f>AO50+AO89</f>
        <v>15.5</v>
      </c>
      <c r="AP102" s="668">
        <f>AP50+AP89</f>
        <v>9</v>
      </c>
      <c r="AQ102" s="668">
        <f>AQ50+AQ89</f>
        <v>4.5</v>
      </c>
      <c r="AR102" s="668">
        <f>AR50+AR89+G96+G99</f>
        <v>18.5</v>
      </c>
    </row>
    <row r="103" spans="1:44" ht="16.5" thickBot="1">
      <c r="A103" s="1270" t="s">
        <v>329</v>
      </c>
      <c r="B103" s="1171"/>
      <c r="C103" s="85"/>
      <c r="D103" s="86"/>
      <c r="E103" s="86"/>
      <c r="F103" s="257"/>
      <c r="G103" s="425">
        <f aca="true" t="shared" si="30" ref="G103:S103">G99+G96+G90+G51</f>
        <v>84</v>
      </c>
      <c r="H103" s="99">
        <f t="shared" si="30"/>
        <v>2520</v>
      </c>
      <c r="I103" s="792">
        <f t="shared" si="30"/>
        <v>1069</v>
      </c>
      <c r="J103" s="507">
        <f t="shared" si="30"/>
        <v>601</v>
      </c>
      <c r="K103" s="507">
        <f t="shared" si="30"/>
        <v>192</v>
      </c>
      <c r="L103" s="507">
        <f t="shared" si="30"/>
        <v>276</v>
      </c>
      <c r="M103" s="99">
        <f t="shared" si="30"/>
        <v>1451</v>
      </c>
      <c r="N103" s="99">
        <f t="shared" si="30"/>
        <v>27</v>
      </c>
      <c r="O103" s="99">
        <f t="shared" si="30"/>
        <v>22</v>
      </c>
      <c r="P103" s="99">
        <f t="shared" si="30"/>
        <v>26</v>
      </c>
      <c r="Q103" s="99">
        <f t="shared" si="30"/>
        <v>8.5</v>
      </c>
      <c r="R103" s="99">
        <f t="shared" si="30"/>
        <v>5</v>
      </c>
      <c r="S103" s="99">
        <f t="shared" si="30"/>
        <v>7</v>
      </c>
      <c r="T103" s="98" t="e">
        <f>#REF!+#REF!</f>
        <v>#REF!</v>
      </c>
      <c r="U103" s="4" t="s">
        <v>104</v>
      </c>
      <c r="V103" s="102" t="e">
        <f>#REF!+#REF!+#REF!+#REF!+G97+G103</f>
        <v>#REF!</v>
      </c>
      <c r="AM103" s="669" t="s">
        <v>103</v>
      </c>
      <c r="AN103" s="670">
        <f>AM102+AN102+AO102</f>
        <v>52</v>
      </c>
      <c r="AO103" s="669"/>
      <c r="AP103" s="669" t="s">
        <v>104</v>
      </c>
      <c r="AQ103" s="670">
        <f>AP102+AQ102+AR102</f>
        <v>32</v>
      </c>
      <c r="AR103" s="669"/>
    </row>
    <row r="104" spans="1:33" s="5" customFormat="1" ht="15.75" customHeight="1" thickBot="1">
      <c r="A104" s="1271" t="s">
        <v>100</v>
      </c>
      <c r="B104" s="1272"/>
      <c r="C104" s="1272"/>
      <c r="D104" s="1272"/>
      <c r="E104" s="1272"/>
      <c r="F104" s="1272"/>
      <c r="G104" s="1272"/>
      <c r="H104" s="1288"/>
      <c r="I104" s="1288"/>
      <c r="J104" s="1288"/>
      <c r="K104" s="1288"/>
      <c r="L104" s="1288"/>
      <c r="M104" s="1288"/>
      <c r="N104" s="1272"/>
      <c r="O104" s="1272"/>
      <c r="P104" s="1272"/>
      <c r="Q104" s="1272"/>
      <c r="R104" s="1272"/>
      <c r="S104" s="1273"/>
      <c r="AB104" s="315"/>
      <c r="AC104" s="316"/>
      <c r="AD104" s="316"/>
      <c r="AE104" s="316"/>
      <c r="AF104" s="316"/>
      <c r="AG104" s="317"/>
    </row>
    <row r="105" spans="1:33" s="5" customFormat="1" ht="15.75" customHeight="1" thickBot="1">
      <c r="A105" s="1282" t="s">
        <v>292</v>
      </c>
      <c r="B105" s="1283"/>
      <c r="C105" s="1283"/>
      <c r="D105" s="1283"/>
      <c r="E105" s="1283"/>
      <c r="F105" s="1283"/>
      <c r="G105" s="1283"/>
      <c r="H105" s="1283"/>
      <c r="I105" s="1283"/>
      <c r="J105" s="1283"/>
      <c r="K105" s="1283"/>
      <c r="L105" s="1283"/>
      <c r="M105" s="1283"/>
      <c r="N105" s="1283"/>
      <c r="O105" s="1283"/>
      <c r="P105" s="1283"/>
      <c r="Q105" s="1283"/>
      <c r="R105" s="1283"/>
      <c r="S105" s="1284"/>
      <c r="AB105" s="488"/>
      <c r="AC105" s="488"/>
      <c r="AD105" s="488"/>
      <c r="AE105" s="488"/>
      <c r="AF105" s="488"/>
      <c r="AG105" s="488"/>
    </row>
    <row r="106" spans="1:19" s="12" customFormat="1" ht="17.25" customHeight="1" thickBot="1">
      <c r="A106" s="1260" t="s">
        <v>307</v>
      </c>
      <c r="B106" s="1261"/>
      <c r="C106" s="1261"/>
      <c r="D106" s="1261"/>
      <c r="E106" s="1261"/>
      <c r="F106" s="1261"/>
      <c r="G106" s="1261"/>
      <c r="H106" s="1261"/>
      <c r="I106" s="1261"/>
      <c r="J106" s="1261"/>
      <c r="K106" s="1261"/>
      <c r="L106" s="1261"/>
      <c r="M106" s="1261"/>
      <c r="N106" s="1261"/>
      <c r="O106" s="1261"/>
      <c r="P106" s="1261"/>
      <c r="Q106" s="1261"/>
      <c r="R106" s="1261"/>
      <c r="S106" s="1262"/>
    </row>
    <row r="107" spans="1:44" s="12" customFormat="1" ht="15.75">
      <c r="A107" s="489" t="s">
        <v>176</v>
      </c>
      <c r="B107" s="30" t="s">
        <v>159</v>
      </c>
      <c r="C107" s="161" t="s">
        <v>151</v>
      </c>
      <c r="D107" s="95"/>
      <c r="E107" s="95"/>
      <c r="F107" s="227"/>
      <c r="G107" s="428">
        <v>5</v>
      </c>
      <c r="H107" s="440">
        <f aca="true" t="shared" si="31" ref="H107:H116">G107*30</f>
        <v>150</v>
      </c>
      <c r="I107" s="123">
        <f>J107+L107+K107</f>
        <v>72</v>
      </c>
      <c r="J107" s="123">
        <v>45</v>
      </c>
      <c r="K107" s="123">
        <v>9</v>
      </c>
      <c r="L107" s="35">
        <v>18</v>
      </c>
      <c r="M107" s="39">
        <f>H107-I107</f>
        <v>78</v>
      </c>
      <c r="N107" s="416"/>
      <c r="O107" s="202">
        <v>8</v>
      </c>
      <c r="P107" s="409"/>
      <c r="Q107" s="168"/>
      <c r="R107" s="169"/>
      <c r="S107" s="170"/>
      <c r="AM107" s="671" t="b">
        <f aca="true" t="shared" si="32" ref="AM107:AR110">ISBLANK(N107)</f>
        <v>1</v>
      </c>
      <c r="AN107" s="671" t="b">
        <f t="shared" si="32"/>
        <v>0</v>
      </c>
      <c r="AO107" s="671" t="b">
        <f t="shared" si="32"/>
        <v>1</v>
      </c>
      <c r="AP107" s="671" t="b">
        <f t="shared" si="32"/>
        <v>1</v>
      </c>
      <c r="AQ107" s="671" t="b">
        <f t="shared" si="32"/>
        <v>1</v>
      </c>
      <c r="AR107" s="671" t="b">
        <f t="shared" si="32"/>
        <v>1</v>
      </c>
    </row>
    <row r="108" spans="1:44" s="12" customFormat="1" ht="33" customHeight="1">
      <c r="A108" s="383" t="s">
        <v>177</v>
      </c>
      <c r="B108" s="50" t="s">
        <v>330</v>
      </c>
      <c r="C108" s="43">
        <v>3</v>
      </c>
      <c r="D108" s="34"/>
      <c r="E108" s="34"/>
      <c r="F108" s="48"/>
      <c r="G108" s="423">
        <v>3.5</v>
      </c>
      <c r="H108" s="46">
        <f t="shared" si="31"/>
        <v>105</v>
      </c>
      <c r="I108" s="35"/>
      <c r="J108" s="35"/>
      <c r="K108" s="35"/>
      <c r="L108" s="35"/>
      <c r="M108" s="39"/>
      <c r="N108" s="416"/>
      <c r="O108" s="169"/>
      <c r="P108" s="409"/>
      <c r="Q108" s="168"/>
      <c r="R108" s="169"/>
      <c r="S108" s="170"/>
      <c r="AM108" s="671" t="b">
        <f t="shared" si="32"/>
        <v>1</v>
      </c>
      <c r="AN108" s="671" t="b">
        <f t="shared" si="32"/>
        <v>1</v>
      </c>
      <c r="AO108" s="671" t="b">
        <f t="shared" si="32"/>
        <v>1</v>
      </c>
      <c r="AP108" s="671" t="b">
        <f t="shared" si="32"/>
        <v>1</v>
      </c>
      <c r="AQ108" s="671" t="b">
        <f t="shared" si="32"/>
        <v>1</v>
      </c>
      <c r="AR108" s="671" t="b">
        <f t="shared" si="32"/>
        <v>1</v>
      </c>
    </row>
    <row r="109" spans="1:44" s="12" customFormat="1" ht="17.25" customHeight="1">
      <c r="A109" s="402"/>
      <c r="B109" s="584" t="s">
        <v>310</v>
      </c>
      <c r="C109" s="89"/>
      <c r="D109" s="62"/>
      <c r="E109" s="59"/>
      <c r="F109" s="60"/>
      <c r="G109" s="492">
        <v>0.5</v>
      </c>
      <c r="H109" s="61">
        <f t="shared" si="31"/>
        <v>15</v>
      </c>
      <c r="I109" s="59"/>
      <c r="J109" s="59"/>
      <c r="K109" s="59"/>
      <c r="L109" s="59"/>
      <c r="M109" s="232"/>
      <c r="N109" s="107"/>
      <c r="O109" s="88"/>
      <c r="P109" s="57"/>
      <c r="Q109" s="159"/>
      <c r="R109" s="88"/>
      <c r="S109" s="57"/>
      <c r="AM109" s="671" t="b">
        <f t="shared" si="32"/>
        <v>1</v>
      </c>
      <c r="AN109" s="671" t="b">
        <f t="shared" si="32"/>
        <v>1</v>
      </c>
      <c r="AO109" s="671" t="b">
        <f t="shared" si="32"/>
        <v>1</v>
      </c>
      <c r="AP109" s="671" t="b">
        <f t="shared" si="32"/>
        <v>1</v>
      </c>
      <c r="AQ109" s="671" t="b">
        <f t="shared" si="32"/>
        <v>1</v>
      </c>
      <c r="AR109" s="671" t="b">
        <f t="shared" si="32"/>
        <v>1</v>
      </c>
    </row>
    <row r="110" spans="1:44" s="12" customFormat="1" ht="18.75" customHeight="1" thickBot="1">
      <c r="A110" s="583" t="s">
        <v>220</v>
      </c>
      <c r="B110" s="585" t="s">
        <v>31</v>
      </c>
      <c r="C110" s="103"/>
      <c r="D110" s="66"/>
      <c r="E110" s="67"/>
      <c r="F110" s="68"/>
      <c r="G110" s="505">
        <v>3</v>
      </c>
      <c r="H110" s="103">
        <f t="shared" si="31"/>
        <v>90</v>
      </c>
      <c r="I110" s="67">
        <f>J110+L110+K110</f>
        <v>36</v>
      </c>
      <c r="J110" s="67">
        <v>18</v>
      </c>
      <c r="K110" s="67">
        <v>9</v>
      </c>
      <c r="L110" s="67">
        <v>9</v>
      </c>
      <c r="M110" s="104">
        <f>H110-I110</f>
        <v>54</v>
      </c>
      <c r="N110" s="491"/>
      <c r="O110" s="399"/>
      <c r="P110" s="421">
        <v>4</v>
      </c>
      <c r="Q110" s="506"/>
      <c r="R110" s="399"/>
      <c r="S110" s="421"/>
      <c r="AM110" s="671" t="b">
        <f t="shared" si="32"/>
        <v>1</v>
      </c>
      <c r="AN110" s="671" t="b">
        <f t="shared" si="32"/>
        <v>1</v>
      </c>
      <c r="AO110" s="671" t="b">
        <f t="shared" si="32"/>
        <v>0</v>
      </c>
      <c r="AP110" s="671" t="b">
        <f t="shared" si="32"/>
        <v>1</v>
      </c>
      <c r="AQ110" s="671" t="b">
        <f t="shared" si="32"/>
        <v>1</v>
      </c>
      <c r="AR110" s="671" t="b">
        <f t="shared" si="32"/>
        <v>1</v>
      </c>
    </row>
    <row r="111" spans="1:19" s="12" customFormat="1" ht="16.5" customHeight="1">
      <c r="A111" s="402" t="s">
        <v>178</v>
      </c>
      <c r="B111" s="397" t="s">
        <v>293</v>
      </c>
      <c r="C111" s="89"/>
      <c r="D111" s="62" t="s">
        <v>153</v>
      </c>
      <c r="E111" s="59"/>
      <c r="F111" s="60"/>
      <c r="G111" s="492">
        <v>3</v>
      </c>
      <c r="H111" s="368">
        <f t="shared" si="31"/>
        <v>90</v>
      </c>
      <c r="I111" s="59"/>
      <c r="J111" s="59"/>
      <c r="K111" s="59"/>
      <c r="L111" s="59"/>
      <c r="M111" s="232"/>
      <c r="N111" s="107"/>
      <c r="O111" s="88"/>
      <c r="P111" s="57"/>
      <c r="Q111" s="159"/>
      <c r="R111" s="88"/>
      <c r="S111" s="57"/>
    </row>
    <row r="112" spans="1:19" s="12" customFormat="1" ht="15" customHeight="1">
      <c r="A112" s="402"/>
      <c r="B112" s="574" t="s">
        <v>310</v>
      </c>
      <c r="C112" s="89"/>
      <c r="D112" s="62"/>
      <c r="E112" s="59"/>
      <c r="F112" s="60"/>
      <c r="G112" s="492">
        <v>1</v>
      </c>
      <c r="H112" s="40">
        <f t="shared" si="31"/>
        <v>30</v>
      </c>
      <c r="I112" s="59"/>
      <c r="J112" s="59"/>
      <c r="K112" s="59"/>
      <c r="L112" s="59"/>
      <c r="M112" s="232"/>
      <c r="N112" s="107"/>
      <c r="O112" s="88"/>
      <c r="P112" s="57"/>
      <c r="Q112" s="159"/>
      <c r="R112" s="88"/>
      <c r="S112" s="57"/>
    </row>
    <row r="113" spans="1:19" s="12" customFormat="1" ht="15" customHeight="1">
      <c r="A113" s="402" t="s">
        <v>222</v>
      </c>
      <c r="B113" s="396" t="s">
        <v>31</v>
      </c>
      <c r="C113" s="89"/>
      <c r="D113" s="62"/>
      <c r="E113" s="59"/>
      <c r="F113" s="60"/>
      <c r="G113" s="490">
        <v>2</v>
      </c>
      <c r="H113" s="33">
        <f t="shared" si="31"/>
        <v>60</v>
      </c>
      <c r="I113" s="35">
        <f>J113+L113+K113</f>
        <v>27</v>
      </c>
      <c r="J113" s="59">
        <v>18</v>
      </c>
      <c r="K113" s="59"/>
      <c r="L113" s="59">
        <v>9</v>
      </c>
      <c r="M113" s="232">
        <f>H113-I113</f>
        <v>33</v>
      </c>
      <c r="N113" s="107"/>
      <c r="O113" s="88"/>
      <c r="P113" s="57"/>
      <c r="Q113" s="159"/>
      <c r="R113" s="88">
        <v>3</v>
      </c>
      <c r="S113" s="57"/>
    </row>
    <row r="114" spans="1:19" s="12" customFormat="1" ht="18.75" customHeight="1">
      <c r="A114" s="165" t="s">
        <v>183</v>
      </c>
      <c r="B114" s="165" t="s">
        <v>294</v>
      </c>
      <c r="C114" s="33"/>
      <c r="D114" s="34" t="s">
        <v>153</v>
      </c>
      <c r="E114" s="35"/>
      <c r="F114" s="36"/>
      <c r="G114" s="230">
        <v>8</v>
      </c>
      <c r="H114" s="33">
        <f t="shared" si="31"/>
        <v>240</v>
      </c>
      <c r="I114" s="35"/>
      <c r="J114" s="35"/>
      <c r="K114" s="35"/>
      <c r="L114" s="35"/>
      <c r="M114" s="110"/>
      <c r="N114" s="46"/>
      <c r="O114" s="34"/>
      <c r="P114" s="41"/>
      <c r="Q114" s="43"/>
      <c r="R114" s="34"/>
      <c r="S114" s="41"/>
    </row>
    <row r="115" spans="1:19" s="12" customFormat="1" ht="18" customHeight="1">
      <c r="A115" s="165"/>
      <c r="B115" s="586" t="s">
        <v>310</v>
      </c>
      <c r="C115" s="43"/>
      <c r="D115" s="35"/>
      <c r="E115" s="35"/>
      <c r="F115" s="36"/>
      <c r="G115" s="319">
        <v>5</v>
      </c>
      <c r="H115" s="40">
        <f t="shared" si="31"/>
        <v>150</v>
      </c>
      <c r="I115" s="35"/>
      <c r="J115" s="35"/>
      <c r="K115" s="35"/>
      <c r="L115" s="35"/>
      <c r="M115" s="110"/>
      <c r="N115" s="46"/>
      <c r="O115" s="95"/>
      <c r="P115" s="223"/>
      <c r="Q115" s="220"/>
      <c r="R115" s="202"/>
      <c r="S115" s="223"/>
    </row>
    <row r="116" spans="1:19" s="12" customFormat="1" ht="15" customHeight="1">
      <c r="A116" s="383" t="s">
        <v>295</v>
      </c>
      <c r="B116" s="384" t="s">
        <v>31</v>
      </c>
      <c r="C116" s="43"/>
      <c r="D116" s="35"/>
      <c r="E116" s="35"/>
      <c r="F116" s="36"/>
      <c r="G116" s="230">
        <v>3</v>
      </c>
      <c r="H116" s="33">
        <f t="shared" si="31"/>
        <v>90</v>
      </c>
      <c r="I116" s="35">
        <f>J116+L116+K116</f>
        <v>36</v>
      </c>
      <c r="J116" s="35">
        <v>18</v>
      </c>
      <c r="K116" s="35">
        <v>9</v>
      </c>
      <c r="L116" s="35">
        <v>9</v>
      </c>
      <c r="M116" s="110">
        <f>H116-I116</f>
        <v>54</v>
      </c>
      <c r="N116" s="46"/>
      <c r="O116" s="95"/>
      <c r="P116" s="223"/>
      <c r="Q116" s="220"/>
      <c r="R116" s="202">
        <v>4</v>
      </c>
      <c r="S116" s="223"/>
    </row>
    <row r="117" spans="1:19" s="12" customFormat="1" ht="28.5" customHeight="1">
      <c r="A117" s="165" t="s">
        <v>223</v>
      </c>
      <c r="B117" s="443" t="s">
        <v>27</v>
      </c>
      <c r="C117" s="33"/>
      <c r="D117" s="35"/>
      <c r="E117" s="35"/>
      <c r="F117" s="118"/>
      <c r="G117" s="37">
        <v>8</v>
      </c>
      <c r="H117" s="94">
        <f aca="true" t="shared" si="33" ref="H117:H126">G117*30</f>
        <v>240</v>
      </c>
      <c r="I117" s="35"/>
      <c r="J117" s="35"/>
      <c r="K117" s="35"/>
      <c r="L117" s="35"/>
      <c r="M117" s="110"/>
      <c r="N117" s="46"/>
      <c r="O117" s="95"/>
      <c r="P117" s="58"/>
      <c r="Q117" s="94"/>
      <c r="R117" s="95"/>
      <c r="S117" s="58"/>
    </row>
    <row r="118" spans="1:19" s="12" customFormat="1" ht="17.25" customHeight="1">
      <c r="A118" s="401"/>
      <c r="B118" s="574" t="s">
        <v>310</v>
      </c>
      <c r="C118" s="33"/>
      <c r="D118" s="35"/>
      <c r="E118" s="35"/>
      <c r="F118" s="117"/>
      <c r="G118" s="37">
        <v>5.5</v>
      </c>
      <c r="H118" s="94">
        <f t="shared" si="33"/>
        <v>165</v>
      </c>
      <c r="I118" s="35"/>
      <c r="J118" s="35"/>
      <c r="K118" s="35"/>
      <c r="L118" s="35"/>
      <c r="M118" s="110"/>
      <c r="N118" s="46"/>
      <c r="O118" s="95"/>
      <c r="P118" s="58"/>
      <c r="Q118" s="94"/>
      <c r="R118" s="95"/>
      <c r="S118" s="58"/>
    </row>
    <row r="119" spans="1:19" s="12" customFormat="1" ht="17.25" customHeight="1">
      <c r="A119" s="165" t="s">
        <v>224</v>
      </c>
      <c r="B119" s="396" t="s">
        <v>31</v>
      </c>
      <c r="C119" s="43">
        <v>3</v>
      </c>
      <c r="D119" s="35"/>
      <c r="E119" s="35"/>
      <c r="F119" s="117"/>
      <c r="G119" s="44">
        <v>2.5</v>
      </c>
      <c r="H119" s="33">
        <f t="shared" si="33"/>
        <v>75</v>
      </c>
      <c r="I119" s="35">
        <v>45</v>
      </c>
      <c r="J119" s="35">
        <v>30</v>
      </c>
      <c r="K119" s="35"/>
      <c r="L119" s="35">
        <v>15</v>
      </c>
      <c r="M119" s="110">
        <f>H119-I119</f>
        <v>30</v>
      </c>
      <c r="N119" s="46"/>
      <c r="O119" s="95"/>
      <c r="P119" s="58"/>
      <c r="Q119" s="94">
        <v>3</v>
      </c>
      <c r="R119" s="95"/>
      <c r="S119" s="58"/>
    </row>
    <row r="120" spans="1:19" s="12" customFormat="1" ht="28.5" customHeight="1">
      <c r="A120" s="165" t="s">
        <v>225</v>
      </c>
      <c r="B120" s="443" t="s">
        <v>28</v>
      </c>
      <c r="C120" s="128"/>
      <c r="D120" s="129"/>
      <c r="E120" s="129"/>
      <c r="F120" s="130"/>
      <c r="G120" s="37">
        <v>5</v>
      </c>
      <c r="H120" s="112">
        <f t="shared" si="33"/>
        <v>150</v>
      </c>
      <c r="I120" s="129"/>
      <c r="J120" s="129"/>
      <c r="K120" s="129"/>
      <c r="L120" s="129"/>
      <c r="M120" s="130"/>
      <c r="N120" s="131"/>
      <c r="O120" s="129"/>
      <c r="P120" s="132"/>
      <c r="Q120" s="128"/>
      <c r="R120" s="129"/>
      <c r="S120" s="132"/>
    </row>
    <row r="121" spans="1:19" s="12" customFormat="1" ht="15" customHeight="1">
      <c r="A121" s="165"/>
      <c r="B121" s="587" t="s">
        <v>310</v>
      </c>
      <c r="C121" s="128"/>
      <c r="D121" s="129"/>
      <c r="E121" s="129"/>
      <c r="F121" s="130"/>
      <c r="G121" s="37">
        <v>2</v>
      </c>
      <c r="H121" s="112">
        <f t="shared" si="33"/>
        <v>60</v>
      </c>
      <c r="I121" s="129"/>
      <c r="J121" s="129"/>
      <c r="K121" s="129"/>
      <c r="L121" s="129"/>
      <c r="M121" s="130"/>
      <c r="N121" s="131"/>
      <c r="O121" s="129"/>
      <c r="P121" s="132"/>
      <c r="Q121" s="128"/>
      <c r="R121" s="129"/>
      <c r="S121" s="132"/>
    </row>
    <row r="122" spans="1:19" s="12" customFormat="1" ht="18" customHeight="1">
      <c r="A122" s="165" t="s">
        <v>226</v>
      </c>
      <c r="B122" s="588" t="s">
        <v>31</v>
      </c>
      <c r="C122" s="40" t="s">
        <v>153</v>
      </c>
      <c r="D122" s="34"/>
      <c r="E122" s="34"/>
      <c r="F122" s="189"/>
      <c r="G122" s="44">
        <v>3</v>
      </c>
      <c r="H122" s="112">
        <f t="shared" si="33"/>
        <v>90</v>
      </c>
      <c r="I122" s="35">
        <f>J122+L122+K122</f>
        <v>63</v>
      </c>
      <c r="J122" s="35">
        <v>36</v>
      </c>
      <c r="K122" s="35">
        <v>9</v>
      </c>
      <c r="L122" s="35">
        <v>18</v>
      </c>
      <c r="M122" s="110">
        <f>H122-I122</f>
        <v>27</v>
      </c>
      <c r="N122" s="46"/>
      <c r="O122" s="95"/>
      <c r="P122" s="58"/>
      <c r="Q122" s="94"/>
      <c r="R122" s="95">
        <v>7</v>
      </c>
      <c r="S122" s="58"/>
    </row>
    <row r="123" spans="1:20" s="12" customFormat="1" ht="33" customHeight="1">
      <c r="A123" s="165" t="s">
        <v>296</v>
      </c>
      <c r="B123" s="443" t="s">
        <v>149</v>
      </c>
      <c r="C123" s="40"/>
      <c r="D123" s="34"/>
      <c r="E123" s="34"/>
      <c r="F123" s="167" t="s">
        <v>154</v>
      </c>
      <c r="G123" s="44">
        <v>1</v>
      </c>
      <c r="H123" s="119">
        <f t="shared" si="33"/>
        <v>30</v>
      </c>
      <c r="I123" s="35">
        <v>10</v>
      </c>
      <c r="J123" s="35"/>
      <c r="K123" s="35"/>
      <c r="L123" s="35">
        <v>10</v>
      </c>
      <c r="M123" s="110">
        <f>H123-I123</f>
        <v>20</v>
      </c>
      <c r="N123" s="46"/>
      <c r="O123" s="95"/>
      <c r="P123" s="58"/>
      <c r="Q123" s="94"/>
      <c r="R123" s="95"/>
      <c r="S123" s="58">
        <v>1</v>
      </c>
      <c r="T123" s="12">
        <v>1</v>
      </c>
    </row>
    <row r="124" spans="1:20" s="12" customFormat="1" ht="33.75" customHeight="1">
      <c r="A124" s="165" t="s">
        <v>227</v>
      </c>
      <c r="B124" s="444" t="s">
        <v>130</v>
      </c>
      <c r="C124" s="33"/>
      <c r="D124" s="35"/>
      <c r="E124" s="35"/>
      <c r="F124" s="118"/>
      <c r="G124" s="44">
        <v>5</v>
      </c>
      <c r="H124" s="94">
        <f t="shared" si="33"/>
        <v>150</v>
      </c>
      <c r="I124" s="35"/>
      <c r="J124" s="35"/>
      <c r="K124" s="35"/>
      <c r="L124" s="35"/>
      <c r="M124" s="110"/>
      <c r="N124" s="46"/>
      <c r="O124" s="95"/>
      <c r="P124" s="58"/>
      <c r="Q124" s="94"/>
      <c r="R124" s="95"/>
      <c r="S124" s="58"/>
      <c r="T124" s="12">
        <v>2</v>
      </c>
    </row>
    <row r="125" spans="1:19" s="12" customFormat="1" ht="15" customHeight="1">
      <c r="A125" s="165"/>
      <c r="B125" s="587" t="s">
        <v>310</v>
      </c>
      <c r="C125" s="33"/>
      <c r="D125" s="35"/>
      <c r="E125" s="35"/>
      <c r="F125" s="118"/>
      <c r="G125" s="37">
        <v>2.5</v>
      </c>
      <c r="H125" s="94">
        <f t="shared" si="33"/>
        <v>75</v>
      </c>
      <c r="I125" s="35"/>
      <c r="J125" s="35"/>
      <c r="K125" s="35"/>
      <c r="L125" s="35"/>
      <c r="M125" s="110"/>
      <c r="N125" s="46"/>
      <c r="O125" s="95"/>
      <c r="P125" s="58"/>
      <c r="Q125" s="94"/>
      <c r="R125" s="95"/>
      <c r="S125" s="58"/>
    </row>
    <row r="126" spans="1:19" s="12" customFormat="1" ht="18" customHeight="1">
      <c r="A126" s="165" t="s">
        <v>228</v>
      </c>
      <c r="B126" s="396" t="s">
        <v>31</v>
      </c>
      <c r="C126" s="40" t="s">
        <v>154</v>
      </c>
      <c r="D126" s="95"/>
      <c r="E126" s="95"/>
      <c r="F126" s="243"/>
      <c r="G126" s="44">
        <v>2.5</v>
      </c>
      <c r="H126" s="33">
        <f t="shared" si="33"/>
        <v>75</v>
      </c>
      <c r="I126" s="35">
        <f>J126+L126+K126</f>
        <v>48</v>
      </c>
      <c r="J126" s="177">
        <v>32</v>
      </c>
      <c r="K126" s="35"/>
      <c r="L126" s="35">
        <v>16</v>
      </c>
      <c r="M126" s="110">
        <f>H126-I126</f>
        <v>27</v>
      </c>
      <c r="N126" s="161"/>
      <c r="O126" s="95"/>
      <c r="P126" s="58"/>
      <c r="Q126" s="94"/>
      <c r="R126" s="95"/>
      <c r="S126" s="58">
        <v>6</v>
      </c>
    </row>
    <row r="127" spans="1:33" s="12" customFormat="1" ht="16.5" customHeight="1">
      <c r="A127" s="401" t="s">
        <v>229</v>
      </c>
      <c r="B127" s="493" t="s">
        <v>298</v>
      </c>
      <c r="C127" s="128"/>
      <c r="D127" s="129"/>
      <c r="E127" s="129"/>
      <c r="F127" s="130"/>
      <c r="G127" s="127">
        <v>8</v>
      </c>
      <c r="H127" s="112">
        <f>G127*30</f>
        <v>240</v>
      </c>
      <c r="I127" s="129"/>
      <c r="J127" s="129"/>
      <c r="K127" s="129"/>
      <c r="L127" s="129"/>
      <c r="M127" s="130"/>
      <c r="N127" s="131"/>
      <c r="O127" s="129"/>
      <c r="P127" s="132"/>
      <c r="Q127" s="128"/>
      <c r="R127" s="129"/>
      <c r="S127" s="132"/>
      <c r="U127" s="6"/>
      <c r="V127" s="116"/>
      <c r="AA127" s="361"/>
      <c r="AB127" s="362"/>
      <c r="AC127" s="362"/>
      <c r="AD127" s="362"/>
      <c r="AE127" s="362"/>
      <c r="AF127" s="362"/>
      <c r="AG127" s="362"/>
    </row>
    <row r="128" spans="1:33" s="12" customFormat="1" ht="18" customHeight="1">
      <c r="A128" s="401"/>
      <c r="B128" s="589" t="s">
        <v>310</v>
      </c>
      <c r="C128" s="128"/>
      <c r="D128" s="129"/>
      <c r="E128" s="129"/>
      <c r="F128" s="130"/>
      <c r="G128" s="127">
        <v>5</v>
      </c>
      <c r="H128" s="112">
        <f>G128*30</f>
        <v>150</v>
      </c>
      <c r="I128" s="129"/>
      <c r="J128" s="129"/>
      <c r="K128" s="129"/>
      <c r="L128" s="129"/>
      <c r="M128" s="130"/>
      <c r="N128" s="131"/>
      <c r="O128" s="129"/>
      <c r="P128" s="132"/>
      <c r="Q128" s="128"/>
      <c r="R128" s="129"/>
      <c r="S128" s="132"/>
      <c r="AA128" s="5"/>
      <c r="AB128" s="306">
        <v>1</v>
      </c>
      <c r="AC128" s="307" t="s">
        <v>151</v>
      </c>
      <c r="AD128" s="307" t="s">
        <v>152</v>
      </c>
      <c r="AE128" s="307">
        <v>3</v>
      </c>
      <c r="AF128" s="307" t="s">
        <v>153</v>
      </c>
      <c r="AG128" s="307" t="s">
        <v>154</v>
      </c>
    </row>
    <row r="129" spans="1:33" s="12" customFormat="1" ht="17.25" customHeight="1">
      <c r="A129" s="165" t="s">
        <v>230</v>
      </c>
      <c r="B129" s="396" t="s">
        <v>297</v>
      </c>
      <c r="C129" s="33"/>
      <c r="D129" s="34">
        <v>3</v>
      </c>
      <c r="E129" s="35"/>
      <c r="F129" s="117"/>
      <c r="G129" s="44">
        <v>3</v>
      </c>
      <c r="H129" s="119">
        <f>G129*30</f>
        <v>90</v>
      </c>
      <c r="I129" s="35">
        <f>J129+L129+K129</f>
        <v>60</v>
      </c>
      <c r="J129" s="35">
        <v>30</v>
      </c>
      <c r="K129" s="35">
        <v>15</v>
      </c>
      <c r="L129" s="35">
        <v>15</v>
      </c>
      <c r="M129" s="110">
        <f>H129-I129</f>
        <v>30</v>
      </c>
      <c r="N129" s="46"/>
      <c r="O129" s="95"/>
      <c r="P129" s="58"/>
      <c r="Q129" s="94">
        <v>4</v>
      </c>
      <c r="R129" s="95"/>
      <c r="S129" s="58"/>
      <c r="AA129" s="5"/>
      <c r="AB129" s="306"/>
      <c r="AC129" s="307"/>
      <c r="AD129" s="307"/>
      <c r="AE129" s="307"/>
      <c r="AF129" s="307"/>
      <c r="AG129" s="307"/>
    </row>
    <row r="130" spans="1:33" s="12" customFormat="1" ht="31.5">
      <c r="A130" s="397" t="s">
        <v>231</v>
      </c>
      <c r="B130" s="494" t="s">
        <v>30</v>
      </c>
      <c r="C130" s="369"/>
      <c r="D130" s="495"/>
      <c r="E130" s="367"/>
      <c r="F130" s="231"/>
      <c r="G130" s="72">
        <v>6</v>
      </c>
      <c r="H130" s="368">
        <f aca="true" t="shared" si="34" ref="H130:H143">G130*30</f>
        <v>180</v>
      </c>
      <c r="I130" s="367"/>
      <c r="J130" s="367"/>
      <c r="K130" s="367"/>
      <c r="L130" s="367"/>
      <c r="M130" s="231"/>
      <c r="N130" s="366"/>
      <c r="O130" s="367"/>
      <c r="P130" s="60"/>
      <c r="Q130" s="369"/>
      <c r="R130" s="367"/>
      <c r="S130" s="60"/>
      <c r="T130" s="12">
        <v>2</v>
      </c>
      <c r="U130" s="6" t="s">
        <v>103</v>
      </c>
      <c r="V130" s="116" t="e">
        <f>SUMIF(#REF!,1,#REF!)</f>
        <v>#REF!</v>
      </c>
      <c r="AA130" s="300" t="s">
        <v>164</v>
      </c>
      <c r="AB130" s="298">
        <f>COUNTIF($D130:$D209,#REF!)</f>
        <v>0</v>
      </c>
      <c r="AC130" s="298">
        <f>COUNTIF($D130:$D209,#REF!)</f>
        <v>0</v>
      </c>
      <c r="AD130" s="298">
        <f>COUNTIF($D130:$D209,#REF!)</f>
        <v>0</v>
      </c>
      <c r="AE130" s="298">
        <f>COUNTIF($D130:$D209,#REF!)</f>
        <v>0</v>
      </c>
      <c r="AF130" s="298">
        <f>COUNTIF($D130:$D209,#REF!)</f>
        <v>0</v>
      </c>
      <c r="AG130" s="298">
        <f>COUNTIF($D130:$D209,#REF!)</f>
        <v>0</v>
      </c>
    </row>
    <row r="131" spans="1:19" s="12" customFormat="1" ht="15.75" customHeight="1">
      <c r="A131" s="401"/>
      <c r="B131" s="574" t="s">
        <v>310</v>
      </c>
      <c r="C131" s="229"/>
      <c r="D131" s="496"/>
      <c r="E131" s="55"/>
      <c r="F131" s="117"/>
      <c r="G131" s="37">
        <v>4.5</v>
      </c>
      <c r="H131" s="112">
        <f t="shared" si="34"/>
        <v>135</v>
      </c>
      <c r="I131" s="55"/>
      <c r="J131" s="55"/>
      <c r="K131" s="55"/>
      <c r="L131" s="55"/>
      <c r="M131" s="117"/>
      <c r="N131" s="228"/>
      <c r="O131" s="55"/>
      <c r="P131" s="36"/>
      <c r="Q131" s="229"/>
      <c r="R131" s="55"/>
      <c r="S131" s="36"/>
    </row>
    <row r="132" spans="1:19" s="12" customFormat="1" ht="15.75" customHeight="1">
      <c r="A132" s="165" t="s">
        <v>232</v>
      </c>
      <c r="B132" s="396" t="s">
        <v>31</v>
      </c>
      <c r="C132" s="33"/>
      <c r="D132" s="34" t="s">
        <v>154</v>
      </c>
      <c r="E132" s="35"/>
      <c r="F132" s="117"/>
      <c r="G132" s="44">
        <v>1.5</v>
      </c>
      <c r="H132" s="119">
        <f t="shared" si="34"/>
        <v>45</v>
      </c>
      <c r="I132" s="35">
        <f>J132+L132+K132</f>
        <v>24</v>
      </c>
      <c r="J132" s="35">
        <v>16</v>
      </c>
      <c r="K132" s="35"/>
      <c r="L132" s="35">
        <v>8</v>
      </c>
      <c r="M132" s="110">
        <f>H132-I132</f>
        <v>21</v>
      </c>
      <c r="N132" s="46"/>
      <c r="O132" s="95"/>
      <c r="P132" s="58"/>
      <c r="Q132" s="94"/>
      <c r="R132" s="95"/>
      <c r="S132" s="58">
        <v>3</v>
      </c>
    </row>
    <row r="133" spans="1:20" s="12" customFormat="1" ht="20.25" customHeight="1">
      <c r="A133" s="165" t="s">
        <v>233</v>
      </c>
      <c r="B133" s="443" t="s">
        <v>33</v>
      </c>
      <c r="C133" s="33"/>
      <c r="D133" s="35"/>
      <c r="E133" s="35"/>
      <c r="F133" s="117"/>
      <c r="G133" s="44">
        <v>6</v>
      </c>
      <c r="H133" s="33">
        <f t="shared" si="34"/>
        <v>180</v>
      </c>
      <c r="I133" s="35"/>
      <c r="J133" s="35"/>
      <c r="K133" s="35"/>
      <c r="L133" s="35"/>
      <c r="M133" s="110"/>
      <c r="N133" s="46"/>
      <c r="O133" s="95"/>
      <c r="P133" s="58"/>
      <c r="Q133" s="94"/>
      <c r="R133" s="95"/>
      <c r="S133" s="58"/>
      <c r="T133" s="12">
        <v>2</v>
      </c>
    </row>
    <row r="134" spans="1:19" s="12" customFormat="1" ht="18" customHeight="1">
      <c r="A134" s="401"/>
      <c r="B134" s="574" t="s">
        <v>310</v>
      </c>
      <c r="C134" s="94"/>
      <c r="D134" s="95"/>
      <c r="E134" s="95"/>
      <c r="F134" s="243"/>
      <c r="G134" s="37">
        <v>3.5</v>
      </c>
      <c r="H134" s="40">
        <f t="shared" si="34"/>
        <v>105</v>
      </c>
      <c r="I134" s="95"/>
      <c r="J134" s="169"/>
      <c r="K134" s="95"/>
      <c r="L134" s="95"/>
      <c r="M134" s="162"/>
      <c r="N134" s="161"/>
      <c r="O134" s="95"/>
      <c r="P134" s="58"/>
      <c r="Q134" s="94"/>
      <c r="R134" s="95"/>
      <c r="S134" s="58"/>
    </row>
    <row r="135" spans="1:19" s="12" customFormat="1" ht="18.75" customHeight="1">
      <c r="A135" s="165" t="s">
        <v>234</v>
      </c>
      <c r="B135" s="396" t="s">
        <v>31</v>
      </c>
      <c r="C135" s="40">
        <v>3</v>
      </c>
      <c r="D135" s="35"/>
      <c r="E135" s="35"/>
      <c r="F135" s="117"/>
      <c r="G135" s="44">
        <v>2.5</v>
      </c>
      <c r="H135" s="33">
        <f t="shared" si="34"/>
        <v>75</v>
      </c>
      <c r="I135" s="35">
        <f>J135+L135+K135</f>
        <v>45</v>
      </c>
      <c r="J135" s="35">
        <v>30</v>
      </c>
      <c r="K135" s="35">
        <v>15</v>
      </c>
      <c r="L135" s="35"/>
      <c r="M135" s="110">
        <f>H135-I135</f>
        <v>30</v>
      </c>
      <c r="N135" s="46"/>
      <c r="O135" s="95"/>
      <c r="P135" s="58"/>
      <c r="Q135" s="94">
        <v>3</v>
      </c>
      <c r="R135" s="95"/>
      <c r="S135" s="58"/>
    </row>
    <row r="136" spans="1:19" s="12" customFormat="1" ht="17.25" customHeight="1">
      <c r="A136" s="165" t="s">
        <v>299</v>
      </c>
      <c r="B136" s="155" t="s">
        <v>29</v>
      </c>
      <c r="C136" s="94"/>
      <c r="D136" s="95"/>
      <c r="E136" s="95"/>
      <c r="F136" s="243"/>
      <c r="G136" s="44">
        <v>6</v>
      </c>
      <c r="H136" s="33">
        <f t="shared" si="34"/>
        <v>180</v>
      </c>
      <c r="I136" s="52"/>
      <c r="J136" s="169"/>
      <c r="K136" s="95"/>
      <c r="L136" s="95"/>
      <c r="M136" s="162"/>
      <c r="N136" s="161"/>
      <c r="O136" s="95"/>
      <c r="P136" s="58"/>
      <c r="Q136" s="94"/>
      <c r="R136" s="95"/>
      <c r="S136" s="58"/>
    </row>
    <row r="137" spans="1:20" s="12" customFormat="1" ht="20.25" customHeight="1">
      <c r="A137" s="401"/>
      <c r="B137" s="574" t="s">
        <v>310</v>
      </c>
      <c r="C137" s="94"/>
      <c r="D137" s="95"/>
      <c r="E137" s="95"/>
      <c r="F137" s="243"/>
      <c r="G137" s="37">
        <v>3.5</v>
      </c>
      <c r="H137" s="40">
        <f t="shared" si="34"/>
        <v>105</v>
      </c>
      <c r="I137" s="52"/>
      <c r="J137" s="169"/>
      <c r="K137" s="95"/>
      <c r="L137" s="95"/>
      <c r="M137" s="162"/>
      <c r="N137" s="161"/>
      <c r="O137" s="95"/>
      <c r="P137" s="58"/>
      <c r="Q137" s="94"/>
      <c r="R137" s="95"/>
      <c r="S137" s="58"/>
      <c r="T137" s="12">
        <v>2</v>
      </c>
    </row>
    <row r="138" spans="1:19" s="12" customFormat="1" ht="18" customHeight="1">
      <c r="A138" s="165"/>
      <c r="B138" s="396" t="s">
        <v>31</v>
      </c>
      <c r="C138" s="33"/>
      <c r="D138" s="35"/>
      <c r="E138" s="35"/>
      <c r="F138" s="117"/>
      <c r="G138" s="44">
        <v>2.5</v>
      </c>
      <c r="H138" s="33">
        <f t="shared" si="34"/>
        <v>75</v>
      </c>
      <c r="I138" s="35">
        <f>J138+L138+K138</f>
        <v>43</v>
      </c>
      <c r="J138" s="35">
        <v>26</v>
      </c>
      <c r="K138" s="35"/>
      <c r="L138" s="35">
        <v>17</v>
      </c>
      <c r="M138" s="110">
        <f>H138-I138</f>
        <v>32</v>
      </c>
      <c r="N138" s="46"/>
      <c r="O138" s="95"/>
      <c r="P138" s="58"/>
      <c r="Q138" s="94"/>
      <c r="R138" s="95"/>
      <c r="S138" s="58"/>
    </row>
    <row r="139" spans="1:19" s="12" customFormat="1" ht="19.5" customHeight="1">
      <c r="A139" s="165" t="s">
        <v>300</v>
      </c>
      <c r="B139" s="396" t="s">
        <v>31</v>
      </c>
      <c r="C139" s="33"/>
      <c r="D139" s="35"/>
      <c r="E139" s="35"/>
      <c r="F139" s="117"/>
      <c r="G139" s="44">
        <v>1.5</v>
      </c>
      <c r="H139" s="33">
        <f t="shared" si="34"/>
        <v>45</v>
      </c>
      <c r="I139" s="35">
        <f>J139+L139+K139</f>
        <v>27</v>
      </c>
      <c r="J139" s="35">
        <v>18</v>
      </c>
      <c r="K139" s="35"/>
      <c r="L139" s="35">
        <v>9</v>
      </c>
      <c r="M139" s="110">
        <f>H139-I139</f>
        <v>18</v>
      </c>
      <c r="N139" s="46"/>
      <c r="O139" s="95"/>
      <c r="P139" s="58"/>
      <c r="Q139" s="94"/>
      <c r="R139" s="95">
        <v>3</v>
      </c>
      <c r="S139" s="58"/>
    </row>
    <row r="140" spans="1:19" s="12" customFormat="1" ht="15.75" customHeight="1">
      <c r="A140" s="165" t="s">
        <v>301</v>
      </c>
      <c r="B140" s="396" t="s">
        <v>31</v>
      </c>
      <c r="C140" s="33"/>
      <c r="D140" s="34" t="s">
        <v>154</v>
      </c>
      <c r="E140" s="35"/>
      <c r="F140" s="117"/>
      <c r="G140" s="44">
        <v>1</v>
      </c>
      <c r="H140" s="33">
        <f t="shared" si="34"/>
        <v>30</v>
      </c>
      <c r="I140" s="35">
        <f>J140+L140+K140</f>
        <v>16</v>
      </c>
      <c r="J140" s="35">
        <v>8</v>
      </c>
      <c r="K140" s="35"/>
      <c r="L140" s="35">
        <v>8</v>
      </c>
      <c r="M140" s="110">
        <f>H140-I140</f>
        <v>14</v>
      </c>
      <c r="N140" s="46"/>
      <c r="O140" s="95"/>
      <c r="P140" s="58"/>
      <c r="Q140" s="94"/>
      <c r="R140" s="95"/>
      <c r="S140" s="58">
        <v>2</v>
      </c>
    </row>
    <row r="141" spans="1:19" s="12" customFormat="1" ht="18" customHeight="1">
      <c r="A141" s="165" t="s">
        <v>236</v>
      </c>
      <c r="B141" s="443" t="s">
        <v>26</v>
      </c>
      <c r="C141" s="33"/>
      <c r="D141" s="35"/>
      <c r="E141" s="35"/>
      <c r="F141" s="118"/>
      <c r="G141" s="37">
        <v>6</v>
      </c>
      <c r="H141" s="94">
        <f t="shared" si="34"/>
        <v>180</v>
      </c>
      <c r="I141" s="35"/>
      <c r="J141" s="35"/>
      <c r="K141" s="35"/>
      <c r="L141" s="35"/>
      <c r="M141" s="110"/>
      <c r="N141" s="46"/>
      <c r="O141" s="95"/>
      <c r="P141" s="58"/>
      <c r="Q141" s="94"/>
      <c r="R141" s="95"/>
      <c r="S141" s="58"/>
    </row>
    <row r="142" spans="1:19" s="12" customFormat="1" ht="16.5" customHeight="1">
      <c r="A142" s="401"/>
      <c r="B142" s="382" t="s">
        <v>310</v>
      </c>
      <c r="C142" s="94"/>
      <c r="D142" s="95"/>
      <c r="E142" s="95"/>
      <c r="F142" s="243"/>
      <c r="G142" s="37">
        <v>2</v>
      </c>
      <c r="H142" s="94">
        <f t="shared" si="34"/>
        <v>60</v>
      </c>
      <c r="I142" s="95"/>
      <c r="J142" s="169"/>
      <c r="K142" s="95"/>
      <c r="L142" s="95"/>
      <c r="M142" s="162"/>
      <c r="N142" s="161"/>
      <c r="O142" s="95"/>
      <c r="P142" s="58"/>
      <c r="Q142" s="94"/>
      <c r="R142" s="95"/>
      <c r="S142" s="58"/>
    </row>
    <row r="143" spans="1:36" s="12" customFormat="1" ht="15.75" customHeight="1">
      <c r="A143" s="165" t="s">
        <v>237</v>
      </c>
      <c r="B143" s="396" t="s">
        <v>31</v>
      </c>
      <c r="C143" s="43">
        <v>3</v>
      </c>
      <c r="D143" s="35"/>
      <c r="E143" s="35"/>
      <c r="F143" s="117"/>
      <c r="G143" s="44">
        <v>4</v>
      </c>
      <c r="H143" s="94">
        <f t="shared" si="34"/>
        <v>120</v>
      </c>
      <c r="I143" s="35">
        <f>J143+L143+K143</f>
        <v>46</v>
      </c>
      <c r="J143" s="35">
        <v>30</v>
      </c>
      <c r="K143" s="35">
        <v>8</v>
      </c>
      <c r="L143" s="35">
        <v>8</v>
      </c>
      <c r="M143" s="110">
        <f>H143-I143</f>
        <v>74</v>
      </c>
      <c r="N143" s="46"/>
      <c r="O143" s="95"/>
      <c r="P143" s="58"/>
      <c r="Q143" s="94">
        <v>3</v>
      </c>
      <c r="R143" s="95"/>
      <c r="S143" s="58"/>
      <c r="AJ143" s="12" t="s">
        <v>198</v>
      </c>
    </row>
    <row r="144" spans="1:20" s="12" customFormat="1" ht="34.5" customHeight="1">
      <c r="A144" s="165" t="s">
        <v>303</v>
      </c>
      <c r="B144" s="497" t="s">
        <v>302</v>
      </c>
      <c r="C144" s="89"/>
      <c r="D144" s="59"/>
      <c r="E144" s="59"/>
      <c r="F144" s="231"/>
      <c r="G144" s="72">
        <v>8</v>
      </c>
      <c r="H144" s="112">
        <f>G144*30</f>
        <v>240</v>
      </c>
      <c r="I144" s="59"/>
      <c r="J144" s="59"/>
      <c r="K144" s="59"/>
      <c r="L144" s="59"/>
      <c r="M144" s="232"/>
      <c r="N144" s="233"/>
      <c r="O144" s="234"/>
      <c r="P144" s="235"/>
      <c r="Q144" s="236"/>
      <c r="R144" s="234"/>
      <c r="S144" s="237"/>
      <c r="T144" s="12">
        <v>2</v>
      </c>
    </row>
    <row r="145" spans="1:19" s="12" customFormat="1" ht="16.5" customHeight="1">
      <c r="A145" s="401"/>
      <c r="B145" s="574" t="s">
        <v>310</v>
      </c>
      <c r="C145" s="33"/>
      <c r="D145" s="35"/>
      <c r="E145" s="35"/>
      <c r="F145" s="117"/>
      <c r="G145" s="72">
        <v>5.5</v>
      </c>
      <c r="H145" s="112">
        <f>G145*30</f>
        <v>165</v>
      </c>
      <c r="I145" s="35"/>
      <c r="J145" s="35"/>
      <c r="K145" s="35"/>
      <c r="L145" s="35"/>
      <c r="M145" s="110"/>
      <c r="N145" s="238"/>
      <c r="O145" s="239"/>
      <c r="P145" s="240"/>
      <c r="Q145" s="241"/>
      <c r="R145" s="239"/>
      <c r="S145" s="242"/>
    </row>
    <row r="146" spans="1:19" s="12" customFormat="1" ht="19.5" customHeight="1" thickBot="1">
      <c r="A146" s="557" t="s">
        <v>304</v>
      </c>
      <c r="B146" s="466" t="s">
        <v>31</v>
      </c>
      <c r="C146" s="97"/>
      <c r="D146" s="78" t="s">
        <v>154</v>
      </c>
      <c r="E146" s="83"/>
      <c r="F146" s="363"/>
      <c r="G146" s="364">
        <v>2.5</v>
      </c>
      <c r="H146" s="498">
        <f>G146*30</f>
        <v>75</v>
      </c>
      <c r="I146" s="83">
        <f>J146+L146+K146</f>
        <v>32</v>
      </c>
      <c r="J146" s="83">
        <v>16</v>
      </c>
      <c r="K146" s="83">
        <v>16</v>
      </c>
      <c r="L146" s="83"/>
      <c r="M146" s="365">
        <f>H146-I146</f>
        <v>43</v>
      </c>
      <c r="N146" s="499"/>
      <c r="O146" s="500"/>
      <c r="P146" s="501"/>
      <c r="Q146" s="502"/>
      <c r="R146" s="500"/>
      <c r="S146" s="503">
        <v>4</v>
      </c>
    </row>
    <row r="147" spans="1:38" s="12" customFormat="1" ht="17.25" customHeight="1" hidden="1" thickBot="1">
      <c r="A147" s="1175" t="s">
        <v>306</v>
      </c>
      <c r="B147" s="1202"/>
      <c r="C147" s="592"/>
      <c r="D147" s="593"/>
      <c r="E147" s="594"/>
      <c r="F147" s="595"/>
      <c r="G147" s="596">
        <f>G107+G108+G111+G114+G117+G120+G123+G124+G127+G130+G133+G136+G141+G144</f>
        <v>78.5</v>
      </c>
      <c r="H147" s="597">
        <f>G147*30</f>
        <v>2355</v>
      </c>
      <c r="I147" s="596"/>
      <c r="J147" s="596"/>
      <c r="K147" s="596"/>
      <c r="L147" s="596"/>
      <c r="M147" s="602"/>
      <c r="N147" s="598"/>
      <c r="O147" s="628">
        <f>SUM(O107:O146)</f>
        <v>8</v>
      </c>
      <c r="P147" s="628">
        <f aca="true" t="shared" si="35" ref="P147:AK147">SUM(P107:P146)</f>
        <v>4</v>
      </c>
      <c r="Q147" s="628">
        <f t="shared" si="35"/>
        <v>13</v>
      </c>
      <c r="R147" s="628">
        <f t="shared" si="35"/>
        <v>17</v>
      </c>
      <c r="S147" s="628">
        <f t="shared" si="35"/>
        <v>16</v>
      </c>
      <c r="T147" s="628">
        <f t="shared" si="35"/>
        <v>11</v>
      </c>
      <c r="U147" s="628">
        <f t="shared" si="35"/>
        <v>0</v>
      </c>
      <c r="V147" s="628" t="e">
        <f t="shared" si="35"/>
        <v>#REF!</v>
      </c>
      <c r="W147" s="628">
        <f t="shared" si="35"/>
        <v>0</v>
      </c>
      <c r="X147" s="628">
        <f t="shared" si="35"/>
        <v>0</v>
      </c>
      <c r="Y147" s="628">
        <f t="shared" si="35"/>
        <v>0</v>
      </c>
      <c r="Z147" s="628">
        <f t="shared" si="35"/>
        <v>0</v>
      </c>
      <c r="AA147" s="628">
        <f t="shared" si="35"/>
        <v>0</v>
      </c>
      <c r="AB147" s="628">
        <f t="shared" si="35"/>
        <v>1</v>
      </c>
      <c r="AC147" s="628">
        <f t="shared" si="35"/>
        <v>0</v>
      </c>
      <c r="AD147" s="628">
        <f t="shared" si="35"/>
        <v>0</v>
      </c>
      <c r="AE147" s="628">
        <f t="shared" si="35"/>
        <v>3</v>
      </c>
      <c r="AF147" s="628">
        <f t="shared" si="35"/>
        <v>0</v>
      </c>
      <c r="AG147" s="628">
        <f t="shared" si="35"/>
        <v>0</v>
      </c>
      <c r="AH147" s="628">
        <f t="shared" si="35"/>
        <v>0</v>
      </c>
      <c r="AI147" s="628">
        <f t="shared" si="35"/>
        <v>0</v>
      </c>
      <c r="AJ147" s="628">
        <f t="shared" si="35"/>
        <v>0</v>
      </c>
      <c r="AK147" s="628">
        <f t="shared" si="35"/>
        <v>0</v>
      </c>
      <c r="AL147" s="590"/>
    </row>
    <row r="148" spans="1:38" s="12" customFormat="1" ht="15" customHeight="1" hidden="1" thickBot="1">
      <c r="A148" s="1173" t="s">
        <v>314</v>
      </c>
      <c r="B148" s="1170"/>
      <c r="C148" s="624"/>
      <c r="D148" s="593"/>
      <c r="E148" s="594"/>
      <c r="F148" s="595"/>
      <c r="G148" s="616">
        <f>G147-G149</f>
        <v>42.5</v>
      </c>
      <c r="H148" s="617">
        <f>H147-H149</f>
        <v>1275</v>
      </c>
      <c r="I148" s="605"/>
      <c r="J148" s="605"/>
      <c r="K148" s="605"/>
      <c r="L148" s="605"/>
      <c r="M148" s="606"/>
      <c r="N148" s="598"/>
      <c r="O148" s="599"/>
      <c r="P148" s="599"/>
      <c r="Q148" s="599"/>
      <c r="R148" s="599"/>
      <c r="S148" s="600"/>
      <c r="AL148" s="590"/>
    </row>
    <row r="149" spans="1:38" s="12" customFormat="1" ht="17.25" customHeight="1" hidden="1" thickBot="1">
      <c r="A149" s="1169" t="s">
        <v>329</v>
      </c>
      <c r="B149" s="1170"/>
      <c r="C149" s="624"/>
      <c r="D149" s="593"/>
      <c r="E149" s="594"/>
      <c r="F149" s="595"/>
      <c r="G149" s="596">
        <f aca="true" t="shared" si="36" ref="G149:M149">G107+G108+G113+G116+G119+G122+G123+G126+G129+G132+G135+G138+G143</f>
        <v>36</v>
      </c>
      <c r="H149" s="601">
        <f t="shared" si="36"/>
        <v>1080</v>
      </c>
      <c r="I149" s="607">
        <f t="shared" si="36"/>
        <v>519</v>
      </c>
      <c r="J149" s="607">
        <f t="shared" si="36"/>
        <v>311</v>
      </c>
      <c r="K149" s="607">
        <f t="shared" si="36"/>
        <v>65</v>
      </c>
      <c r="L149" s="607">
        <f t="shared" si="36"/>
        <v>143</v>
      </c>
      <c r="M149" s="619">
        <f t="shared" si="36"/>
        <v>456</v>
      </c>
      <c r="N149" s="598"/>
      <c r="O149" s="599"/>
      <c r="P149" s="599"/>
      <c r="Q149" s="599"/>
      <c r="R149" s="599"/>
      <c r="S149" s="600"/>
      <c r="AL149" s="590"/>
    </row>
    <row r="150" spans="1:38" s="12" customFormat="1" ht="15" customHeight="1" hidden="1" thickBot="1">
      <c r="A150" s="1169" t="s">
        <v>305</v>
      </c>
      <c r="B150" s="1170"/>
      <c r="C150" s="626"/>
      <c r="D150" s="625"/>
      <c r="E150" s="594"/>
      <c r="F150" s="595"/>
      <c r="G150" s="603">
        <f>G101+G147</f>
        <v>240</v>
      </c>
      <c r="H150" s="604">
        <f>H101+H147</f>
        <v>7200</v>
      </c>
      <c r="I150" s="604"/>
      <c r="J150" s="604"/>
      <c r="K150" s="604"/>
      <c r="L150" s="604"/>
      <c r="M150" s="620"/>
      <c r="N150" s="604">
        <f aca="true" t="shared" si="37" ref="N150:S150">N101+N147</f>
        <v>27</v>
      </c>
      <c r="O150" s="604">
        <f t="shared" si="37"/>
        <v>30</v>
      </c>
      <c r="P150" s="604">
        <f t="shared" si="37"/>
        <v>30</v>
      </c>
      <c r="Q150" s="604">
        <f t="shared" si="37"/>
        <v>21.5</v>
      </c>
      <c r="R150" s="604">
        <f t="shared" si="37"/>
        <v>22</v>
      </c>
      <c r="S150" s="620">
        <f t="shared" si="37"/>
        <v>23</v>
      </c>
      <c r="AL150" s="590"/>
    </row>
    <row r="151" spans="1:38" s="12" customFormat="1" ht="15" customHeight="1" hidden="1" thickBot="1">
      <c r="A151" s="1173" t="s">
        <v>314</v>
      </c>
      <c r="B151" s="1170"/>
      <c r="C151" s="624"/>
      <c r="D151" s="625"/>
      <c r="E151" s="594"/>
      <c r="F151" s="595"/>
      <c r="G151" s="616">
        <f>G150-G152</f>
        <v>120</v>
      </c>
      <c r="H151" s="618">
        <f>H150-H152</f>
        <v>3600</v>
      </c>
      <c r="I151" s="604"/>
      <c r="J151" s="604"/>
      <c r="K151" s="604"/>
      <c r="L151" s="604"/>
      <c r="M151" s="621"/>
      <c r="N151" s="608"/>
      <c r="O151" s="609"/>
      <c r="P151" s="609"/>
      <c r="Q151" s="609"/>
      <c r="R151" s="609"/>
      <c r="S151" s="610"/>
      <c r="AL151" s="590"/>
    </row>
    <row r="152" spans="1:38" s="12" customFormat="1" ht="15" customHeight="1" hidden="1" thickBot="1">
      <c r="A152" s="1169" t="s">
        <v>329</v>
      </c>
      <c r="B152" s="1174"/>
      <c r="C152" s="623"/>
      <c r="D152" s="611"/>
      <c r="E152" s="612"/>
      <c r="F152" s="613"/>
      <c r="G152" s="614">
        <f aca="true" t="shared" si="38" ref="G152:M152">G149+G103</f>
        <v>120</v>
      </c>
      <c r="H152" s="615">
        <f t="shared" si="38"/>
        <v>3600</v>
      </c>
      <c r="I152" s="615">
        <f t="shared" si="38"/>
        <v>1588</v>
      </c>
      <c r="J152" s="607">
        <f t="shared" si="38"/>
        <v>912</v>
      </c>
      <c r="K152" s="615">
        <f t="shared" si="38"/>
        <v>257</v>
      </c>
      <c r="L152" s="615">
        <f t="shared" si="38"/>
        <v>419</v>
      </c>
      <c r="M152" s="622">
        <f t="shared" si="38"/>
        <v>1907</v>
      </c>
      <c r="N152" s="1203">
        <f>G18+G22+G25+G28+G32+G35+G39+G40+G44+G45+G48+G53+G56+G63+G64+G68+G69+G77+G81+G82+G83+G107+G110</f>
        <v>60</v>
      </c>
      <c r="O152" s="1204"/>
      <c r="P152" s="1205"/>
      <c r="Q152" s="1254">
        <v>60</v>
      </c>
      <c r="R152" s="1255"/>
      <c r="S152" s="1256"/>
      <c r="AL152" s="590"/>
    </row>
    <row r="153" spans="1:38" s="12" customFormat="1" ht="10.5" customHeight="1" hidden="1" thickBot="1">
      <c r="A153" s="1171"/>
      <c r="B153" s="1172"/>
      <c r="C153" s="1172"/>
      <c r="D153" s="1172"/>
      <c r="E153" s="1172"/>
      <c r="F153" s="1172"/>
      <c r="G153" s="1172"/>
      <c r="H153" s="1172"/>
      <c r="I153" s="1172"/>
      <c r="J153" s="1172"/>
      <c r="K153" s="1172"/>
      <c r="L153" s="1172"/>
      <c r="M153" s="1172"/>
      <c r="N153" s="1172"/>
      <c r="O153" s="1172"/>
      <c r="P153" s="1172"/>
      <c r="Q153" s="1172"/>
      <c r="R153" s="1172"/>
      <c r="S153" s="1172"/>
      <c r="AL153" s="590"/>
    </row>
    <row r="154" spans="1:44" s="12" customFormat="1" ht="31.5">
      <c r="A154" s="927" t="s">
        <v>341</v>
      </c>
      <c r="B154" s="692" t="s">
        <v>214</v>
      </c>
      <c r="C154" s="693"/>
      <c r="D154" s="694"/>
      <c r="E154" s="695"/>
      <c r="F154" s="696"/>
      <c r="G154" s="697">
        <f>SUM(G155:G156)</f>
        <v>4</v>
      </c>
      <c r="H154" s="698">
        <f>SUM(H155:H156)</f>
        <v>120</v>
      </c>
      <c r="I154" s="699"/>
      <c r="J154" s="700"/>
      <c r="K154" s="701"/>
      <c r="L154" s="701"/>
      <c r="M154" s="702"/>
      <c r="N154" s="703"/>
      <c r="O154" s="704"/>
      <c r="P154" s="705"/>
      <c r="Q154" s="703"/>
      <c r="R154" s="704"/>
      <c r="S154" s="706"/>
      <c r="AM154" s="671" t="b">
        <f>ISBLANK(N154)</f>
        <v>1</v>
      </c>
      <c r="AN154" s="671" t="b">
        <f aca="true" t="shared" si="39" ref="AN154:AR156">ISBLANK(O154)</f>
        <v>1</v>
      </c>
      <c r="AO154" s="671" t="b">
        <f t="shared" si="39"/>
        <v>1</v>
      </c>
      <c r="AP154" s="671" t="b">
        <f t="shared" si="39"/>
        <v>1</v>
      </c>
      <c r="AQ154" s="671" t="b">
        <f t="shared" si="39"/>
        <v>1</v>
      </c>
      <c r="AR154" s="671" t="b">
        <f t="shared" si="39"/>
        <v>1</v>
      </c>
    </row>
    <row r="155" spans="1:44" s="12" customFormat="1" ht="15.75">
      <c r="A155" s="707"/>
      <c r="B155" s="708" t="s">
        <v>310</v>
      </c>
      <c r="C155" s="709"/>
      <c r="D155" s="710"/>
      <c r="E155" s="711"/>
      <c r="F155" s="712"/>
      <c r="G155" s="788">
        <v>2</v>
      </c>
      <c r="H155" s="789">
        <f>G155*30</f>
        <v>60</v>
      </c>
      <c r="I155" s="713"/>
      <c r="J155" s="714"/>
      <c r="K155" s="710"/>
      <c r="L155" s="710"/>
      <c r="M155" s="715"/>
      <c r="N155" s="716"/>
      <c r="O155" s="717"/>
      <c r="P155" s="718"/>
      <c r="Q155" s="716"/>
      <c r="R155" s="717"/>
      <c r="S155" s="719"/>
      <c r="AM155" s="671" t="b">
        <f>ISBLANK(N155)</f>
        <v>1</v>
      </c>
      <c r="AN155" s="671" t="b">
        <f t="shared" si="39"/>
        <v>1</v>
      </c>
      <c r="AO155" s="671" t="b">
        <f t="shared" si="39"/>
        <v>1</v>
      </c>
      <c r="AP155" s="671" t="b">
        <f t="shared" si="39"/>
        <v>1</v>
      </c>
      <c r="AQ155" s="671" t="b">
        <f t="shared" si="39"/>
        <v>1</v>
      </c>
      <c r="AR155" s="671" t="b">
        <f t="shared" si="39"/>
        <v>1</v>
      </c>
    </row>
    <row r="156" spans="1:44" s="12" customFormat="1" ht="15.75">
      <c r="A156" s="691" t="s">
        <v>371</v>
      </c>
      <c r="B156" s="720" t="s">
        <v>31</v>
      </c>
      <c r="C156" s="709" t="s">
        <v>154</v>
      </c>
      <c r="D156" s="710"/>
      <c r="E156" s="711"/>
      <c r="F156" s="712"/>
      <c r="G156" s="721">
        <v>2</v>
      </c>
      <c r="H156" s="722">
        <f>G156*30</f>
        <v>60</v>
      </c>
      <c r="I156" s="723">
        <f>SUM(J156:L156)</f>
        <v>32</v>
      </c>
      <c r="J156" s="724">
        <v>16</v>
      </c>
      <c r="K156" s="725">
        <v>8</v>
      </c>
      <c r="L156" s="725">
        <v>8</v>
      </c>
      <c r="M156" s="726">
        <f>H156-I156</f>
        <v>28</v>
      </c>
      <c r="N156" s="716"/>
      <c r="O156" s="717"/>
      <c r="P156" s="718"/>
      <c r="Q156" s="716"/>
      <c r="R156" s="717"/>
      <c r="S156" s="719">
        <v>4</v>
      </c>
      <c r="AM156" s="671" t="b">
        <f>ISBLANK(N156)</f>
        <v>1</v>
      </c>
      <c r="AN156" s="671" t="b">
        <f t="shared" si="39"/>
        <v>1</v>
      </c>
      <c r="AO156" s="671" t="b">
        <f t="shared" si="39"/>
        <v>1</v>
      </c>
      <c r="AP156" s="671" t="b">
        <f t="shared" si="39"/>
        <v>1</v>
      </c>
      <c r="AQ156" s="671" t="b">
        <f t="shared" si="39"/>
        <v>1</v>
      </c>
      <c r="AR156" s="671" t="b">
        <f t="shared" si="39"/>
        <v>0</v>
      </c>
    </row>
    <row r="157" spans="1:44" s="12" customFormat="1" ht="31.5">
      <c r="A157" s="691" t="s">
        <v>342</v>
      </c>
      <c r="B157" s="727" t="s">
        <v>339</v>
      </c>
      <c r="C157" s="709"/>
      <c r="D157" s="710"/>
      <c r="E157" s="711"/>
      <c r="F157" s="712"/>
      <c r="G157" s="721">
        <f>G158+G160+G161</f>
        <v>8.5</v>
      </c>
      <c r="H157" s="728">
        <f>H158+H160+H161</f>
        <v>255</v>
      </c>
      <c r="I157" s="729"/>
      <c r="J157" s="714"/>
      <c r="K157" s="710"/>
      <c r="L157" s="710"/>
      <c r="M157" s="730"/>
      <c r="N157" s="716"/>
      <c r="O157" s="717"/>
      <c r="P157" s="718"/>
      <c r="Q157" s="716"/>
      <c r="R157" s="717"/>
      <c r="S157" s="719"/>
      <c r="AM157" s="671" t="b">
        <f aca="true" t="shared" si="40" ref="AM157:AM203">ISBLANK(N157)</f>
        <v>1</v>
      </c>
      <c r="AN157" s="671" t="b">
        <f aca="true" t="shared" si="41" ref="AN157:AN203">ISBLANK(O157)</f>
        <v>1</v>
      </c>
      <c r="AO157" s="671" t="b">
        <f aca="true" t="shared" si="42" ref="AO157:AO203">ISBLANK(P157)</f>
        <v>1</v>
      </c>
      <c r="AP157" s="671" t="b">
        <f aca="true" t="shared" si="43" ref="AP157:AP203">ISBLANK(Q157)</f>
        <v>1</v>
      </c>
      <c r="AQ157" s="671" t="b">
        <f aca="true" t="shared" si="44" ref="AQ157:AQ203">ISBLANK(R157)</f>
        <v>1</v>
      </c>
      <c r="AR157" s="671" t="b">
        <f aca="true" t="shared" si="45" ref="AR157:AR203">ISBLANK(S157)</f>
        <v>1</v>
      </c>
    </row>
    <row r="158" spans="1:44" s="12" customFormat="1" ht="15.75">
      <c r="A158" s="707"/>
      <c r="B158" s="708" t="s">
        <v>310</v>
      </c>
      <c r="C158" s="709"/>
      <c r="D158" s="710"/>
      <c r="E158" s="711"/>
      <c r="F158" s="712"/>
      <c r="G158" s="734">
        <v>5</v>
      </c>
      <c r="H158" s="789">
        <f>G158*30</f>
        <v>150</v>
      </c>
      <c r="I158" s="729"/>
      <c r="J158" s="714"/>
      <c r="K158" s="710"/>
      <c r="L158" s="710"/>
      <c r="M158" s="730"/>
      <c r="N158" s="716"/>
      <c r="O158" s="717"/>
      <c r="P158" s="718"/>
      <c r="Q158" s="716"/>
      <c r="R158" s="717"/>
      <c r="S158" s="719"/>
      <c r="AM158" s="671" t="b">
        <f t="shared" si="40"/>
        <v>1</v>
      </c>
      <c r="AN158" s="671" t="b">
        <f t="shared" si="41"/>
        <v>1</v>
      </c>
      <c r="AO158" s="671" t="b">
        <f t="shared" si="42"/>
        <v>1</v>
      </c>
      <c r="AP158" s="671" t="b">
        <f t="shared" si="43"/>
        <v>1</v>
      </c>
      <c r="AQ158" s="671" t="b">
        <f t="shared" si="44"/>
        <v>1</v>
      </c>
      <c r="AR158" s="671" t="b">
        <f t="shared" si="45"/>
        <v>1</v>
      </c>
    </row>
    <row r="159" spans="1:44" s="12" customFormat="1" ht="15.75">
      <c r="A159" s="707"/>
      <c r="B159" s="720" t="s">
        <v>31</v>
      </c>
      <c r="C159" s="709"/>
      <c r="D159" s="710"/>
      <c r="E159" s="711"/>
      <c r="F159" s="712"/>
      <c r="G159" s="721">
        <f>SUM(G160:G161)</f>
        <v>3.5</v>
      </c>
      <c r="H159" s="728">
        <f aca="true" t="shared" si="46" ref="H159:M159">SUM(H160:H161)</f>
        <v>105</v>
      </c>
      <c r="I159" s="731">
        <f t="shared" si="46"/>
        <v>65</v>
      </c>
      <c r="J159" s="731">
        <f t="shared" si="46"/>
        <v>33</v>
      </c>
      <c r="K159" s="731">
        <f t="shared" si="46"/>
        <v>17</v>
      </c>
      <c r="L159" s="731">
        <f t="shared" si="46"/>
        <v>15</v>
      </c>
      <c r="M159" s="732">
        <f t="shared" si="46"/>
        <v>40</v>
      </c>
      <c r="N159" s="716"/>
      <c r="O159" s="717"/>
      <c r="P159" s="718"/>
      <c r="Q159" s="716"/>
      <c r="R159" s="717"/>
      <c r="S159" s="719"/>
      <c r="AM159" s="671" t="b">
        <f t="shared" si="40"/>
        <v>1</v>
      </c>
      <c r="AN159" s="671" t="b">
        <f t="shared" si="41"/>
        <v>1</v>
      </c>
      <c r="AO159" s="671" t="b">
        <f t="shared" si="42"/>
        <v>1</v>
      </c>
      <c r="AP159" s="671" t="b">
        <f t="shared" si="43"/>
        <v>1</v>
      </c>
      <c r="AQ159" s="671" t="b">
        <f t="shared" si="44"/>
        <v>1</v>
      </c>
      <c r="AR159" s="671" t="b">
        <f t="shared" si="45"/>
        <v>1</v>
      </c>
    </row>
    <row r="160" spans="1:44" s="12" customFormat="1" ht="31.5">
      <c r="A160" s="691" t="s">
        <v>343</v>
      </c>
      <c r="B160" s="733" t="s">
        <v>339</v>
      </c>
      <c r="C160" s="709"/>
      <c r="D160" s="710"/>
      <c r="E160" s="711"/>
      <c r="F160" s="712"/>
      <c r="G160" s="734">
        <v>1.5</v>
      </c>
      <c r="H160" s="735">
        <f>G160*30</f>
        <v>45</v>
      </c>
      <c r="I160" s="736">
        <f>SUM(J160:L160)</f>
        <v>29</v>
      </c>
      <c r="J160" s="714">
        <v>15</v>
      </c>
      <c r="K160" s="710">
        <v>8</v>
      </c>
      <c r="L160" s="710">
        <v>6</v>
      </c>
      <c r="M160" s="737">
        <f>H160-I160</f>
        <v>16</v>
      </c>
      <c r="N160" s="716"/>
      <c r="O160" s="717"/>
      <c r="P160" s="718"/>
      <c r="Q160" s="716">
        <v>2</v>
      </c>
      <c r="R160" s="717"/>
      <c r="S160" s="719"/>
      <c r="AM160" s="671" t="b">
        <f t="shared" si="40"/>
        <v>1</v>
      </c>
      <c r="AN160" s="671" t="b">
        <f t="shared" si="41"/>
        <v>1</v>
      </c>
      <c r="AO160" s="671" t="b">
        <f t="shared" si="42"/>
        <v>1</v>
      </c>
      <c r="AP160" s="671" t="b">
        <f t="shared" si="43"/>
        <v>0</v>
      </c>
      <c r="AQ160" s="671" t="b">
        <f t="shared" si="44"/>
        <v>1</v>
      </c>
      <c r="AR160" s="671" t="b">
        <f t="shared" si="45"/>
        <v>1</v>
      </c>
    </row>
    <row r="161" spans="1:44" s="12" customFormat="1" ht="31.5">
      <c r="A161" s="691" t="s">
        <v>344</v>
      </c>
      <c r="B161" s="733" t="s">
        <v>339</v>
      </c>
      <c r="C161" s="709" t="s">
        <v>153</v>
      </c>
      <c r="D161" s="710"/>
      <c r="E161" s="711"/>
      <c r="F161" s="712"/>
      <c r="G161" s="734">
        <v>2</v>
      </c>
      <c r="H161" s="735">
        <f>G161*30</f>
        <v>60</v>
      </c>
      <c r="I161" s="736">
        <f>SUM(J161:L161)</f>
        <v>36</v>
      </c>
      <c r="J161" s="714">
        <v>18</v>
      </c>
      <c r="K161" s="710">
        <v>9</v>
      </c>
      <c r="L161" s="710">
        <v>9</v>
      </c>
      <c r="M161" s="737">
        <f>H161-I161</f>
        <v>24</v>
      </c>
      <c r="N161" s="716"/>
      <c r="O161" s="717"/>
      <c r="P161" s="718"/>
      <c r="Q161" s="716"/>
      <c r="R161" s="717">
        <v>4</v>
      </c>
      <c r="S161" s="719"/>
      <c r="AM161" s="671" t="b">
        <f t="shared" si="40"/>
        <v>1</v>
      </c>
      <c r="AN161" s="671" t="b">
        <f t="shared" si="41"/>
        <v>1</v>
      </c>
      <c r="AO161" s="671" t="b">
        <f t="shared" si="42"/>
        <v>1</v>
      </c>
      <c r="AP161" s="671" t="b">
        <f t="shared" si="43"/>
        <v>1</v>
      </c>
      <c r="AQ161" s="671" t="b">
        <f t="shared" si="44"/>
        <v>0</v>
      </c>
      <c r="AR161" s="671" t="b">
        <f t="shared" si="45"/>
        <v>1</v>
      </c>
    </row>
    <row r="162" spans="1:44" s="12" customFormat="1" ht="15.75">
      <c r="A162" s="691" t="s">
        <v>345</v>
      </c>
      <c r="B162" s="738" t="s">
        <v>340</v>
      </c>
      <c r="C162" s="709"/>
      <c r="D162" s="710"/>
      <c r="E162" s="711"/>
      <c r="F162" s="712"/>
      <c r="G162" s="739">
        <f>SUM(G163:G164)</f>
        <v>3.5</v>
      </c>
      <c r="H162" s="740">
        <f>SUM(H163:H164)</f>
        <v>105</v>
      </c>
      <c r="I162" s="713"/>
      <c r="J162" s="714"/>
      <c r="K162" s="710"/>
      <c r="L162" s="710"/>
      <c r="M162" s="715"/>
      <c r="N162" s="716"/>
      <c r="O162" s="717"/>
      <c r="P162" s="718"/>
      <c r="Q162" s="716"/>
      <c r="R162" s="717"/>
      <c r="S162" s="719"/>
      <c r="AM162" s="671" t="b">
        <f t="shared" si="40"/>
        <v>1</v>
      </c>
      <c r="AN162" s="671" t="b">
        <f t="shared" si="41"/>
        <v>1</v>
      </c>
      <c r="AO162" s="671" t="b">
        <f t="shared" si="42"/>
        <v>1</v>
      </c>
      <c r="AP162" s="671" t="b">
        <f t="shared" si="43"/>
        <v>1</v>
      </c>
      <c r="AQ162" s="671" t="b">
        <f t="shared" si="44"/>
        <v>1</v>
      </c>
      <c r="AR162" s="671" t="b">
        <f t="shared" si="45"/>
        <v>1</v>
      </c>
    </row>
    <row r="163" spans="1:44" s="12" customFormat="1" ht="15.75">
      <c r="A163" s="707"/>
      <c r="B163" s="708" t="s">
        <v>310</v>
      </c>
      <c r="C163" s="709"/>
      <c r="D163" s="710"/>
      <c r="E163" s="711"/>
      <c r="F163" s="712"/>
      <c r="G163" s="788">
        <v>2</v>
      </c>
      <c r="H163" s="789">
        <f>G163*30</f>
        <v>60</v>
      </c>
      <c r="I163" s="713"/>
      <c r="J163" s="714"/>
      <c r="K163" s="710"/>
      <c r="L163" s="710"/>
      <c r="M163" s="715"/>
      <c r="N163" s="716"/>
      <c r="O163" s="717"/>
      <c r="P163" s="718"/>
      <c r="Q163" s="716"/>
      <c r="R163" s="717"/>
      <c r="S163" s="719"/>
      <c r="AM163" s="671" t="b">
        <f t="shared" si="40"/>
        <v>1</v>
      </c>
      <c r="AN163" s="671" t="b">
        <f t="shared" si="41"/>
        <v>1</v>
      </c>
      <c r="AO163" s="671" t="b">
        <f t="shared" si="42"/>
        <v>1</v>
      </c>
      <c r="AP163" s="671" t="b">
        <f t="shared" si="43"/>
        <v>1</v>
      </c>
      <c r="AQ163" s="671" t="b">
        <f t="shared" si="44"/>
        <v>1</v>
      </c>
      <c r="AR163" s="671" t="b">
        <f t="shared" si="45"/>
        <v>1</v>
      </c>
    </row>
    <row r="164" spans="1:44" s="12" customFormat="1" ht="15.75">
      <c r="A164" s="691" t="s">
        <v>346</v>
      </c>
      <c r="B164" s="720" t="s">
        <v>31</v>
      </c>
      <c r="C164" s="709">
        <v>3</v>
      </c>
      <c r="D164" s="710"/>
      <c r="E164" s="711"/>
      <c r="F164" s="712"/>
      <c r="G164" s="721">
        <v>1.5</v>
      </c>
      <c r="H164" s="722">
        <f>G164*30</f>
        <v>45</v>
      </c>
      <c r="I164" s="723">
        <f>SUM(J164:L164)</f>
        <v>29</v>
      </c>
      <c r="J164" s="724">
        <v>15</v>
      </c>
      <c r="K164" s="725">
        <v>8</v>
      </c>
      <c r="L164" s="725">
        <v>6</v>
      </c>
      <c r="M164" s="726">
        <f>H164-I164</f>
        <v>16</v>
      </c>
      <c r="N164" s="716"/>
      <c r="O164" s="717"/>
      <c r="P164" s="718"/>
      <c r="Q164" s="716">
        <v>2</v>
      </c>
      <c r="R164" s="717"/>
      <c r="S164" s="719"/>
      <c r="AM164" s="671" t="b">
        <f t="shared" si="40"/>
        <v>1</v>
      </c>
      <c r="AN164" s="671" t="b">
        <f t="shared" si="41"/>
        <v>1</v>
      </c>
      <c r="AO164" s="671" t="b">
        <f t="shared" si="42"/>
        <v>1</v>
      </c>
      <c r="AP164" s="671" t="b">
        <f t="shared" si="43"/>
        <v>0</v>
      </c>
      <c r="AQ164" s="671" t="b">
        <f t="shared" si="44"/>
        <v>1</v>
      </c>
      <c r="AR164" s="671" t="b">
        <f t="shared" si="45"/>
        <v>1</v>
      </c>
    </row>
    <row r="165" spans="1:44" s="12" customFormat="1" ht="15.75">
      <c r="A165" s="691" t="s">
        <v>347</v>
      </c>
      <c r="B165" s="741" t="s">
        <v>217</v>
      </c>
      <c r="C165" s="742"/>
      <c r="D165" s="743"/>
      <c r="E165" s="744"/>
      <c r="F165" s="745"/>
      <c r="G165" s="721">
        <f>SUM(G166:G167)</f>
        <v>3.5</v>
      </c>
      <c r="H165" s="722">
        <f>SUM(H166:H167)</f>
        <v>105</v>
      </c>
      <c r="I165" s="723"/>
      <c r="J165" s="725"/>
      <c r="K165" s="725"/>
      <c r="L165" s="725"/>
      <c r="M165" s="726"/>
      <c r="N165" s="716"/>
      <c r="O165" s="717"/>
      <c r="P165" s="718"/>
      <c r="Q165" s="716"/>
      <c r="R165" s="717"/>
      <c r="S165" s="719"/>
      <c r="AM165" s="671" t="b">
        <f aca="true" t="shared" si="47" ref="AM165:AR170">ISBLANK(N165)</f>
        <v>1</v>
      </c>
      <c r="AN165" s="671" t="b">
        <f t="shared" si="47"/>
        <v>1</v>
      </c>
      <c r="AO165" s="671" t="b">
        <f t="shared" si="47"/>
        <v>1</v>
      </c>
      <c r="AP165" s="671" t="b">
        <f t="shared" si="47"/>
        <v>1</v>
      </c>
      <c r="AQ165" s="671" t="b">
        <f t="shared" si="47"/>
        <v>1</v>
      </c>
      <c r="AR165" s="671" t="b">
        <f t="shared" si="47"/>
        <v>1</v>
      </c>
    </row>
    <row r="166" spans="1:44" s="12" customFormat="1" ht="15.75">
      <c r="A166" s="707"/>
      <c r="B166" s="708" t="s">
        <v>310</v>
      </c>
      <c r="C166" s="709"/>
      <c r="D166" s="710"/>
      <c r="E166" s="711"/>
      <c r="F166" s="712"/>
      <c r="G166" s="788">
        <v>2</v>
      </c>
      <c r="H166" s="789">
        <f>G166*30</f>
        <v>60</v>
      </c>
      <c r="I166" s="713"/>
      <c r="J166" s="714"/>
      <c r="K166" s="710"/>
      <c r="L166" s="710"/>
      <c r="M166" s="715"/>
      <c r="N166" s="716"/>
      <c r="O166" s="717"/>
      <c r="P166" s="718"/>
      <c r="Q166" s="716"/>
      <c r="R166" s="717"/>
      <c r="S166" s="719"/>
      <c r="AM166" s="671" t="b">
        <f t="shared" si="47"/>
        <v>1</v>
      </c>
      <c r="AN166" s="671" t="b">
        <f t="shared" si="47"/>
        <v>1</v>
      </c>
      <c r="AO166" s="671" t="b">
        <f t="shared" si="47"/>
        <v>1</v>
      </c>
      <c r="AP166" s="671" t="b">
        <f t="shared" si="47"/>
        <v>1</v>
      </c>
      <c r="AQ166" s="671" t="b">
        <f t="shared" si="47"/>
        <v>1</v>
      </c>
      <c r="AR166" s="671" t="b">
        <f t="shared" si="47"/>
        <v>1</v>
      </c>
    </row>
    <row r="167" spans="1:44" s="12" customFormat="1" ht="15.75">
      <c r="A167" s="691" t="s">
        <v>372</v>
      </c>
      <c r="B167" s="720" t="s">
        <v>31</v>
      </c>
      <c r="C167" s="709"/>
      <c r="D167" s="743" t="s">
        <v>153</v>
      </c>
      <c r="E167" s="711"/>
      <c r="F167" s="712"/>
      <c r="G167" s="721">
        <v>1.5</v>
      </c>
      <c r="H167" s="722">
        <f>G167*30</f>
        <v>45</v>
      </c>
      <c r="I167" s="723">
        <f>SUM(J167:L167)</f>
        <v>18</v>
      </c>
      <c r="J167" s="724">
        <v>9</v>
      </c>
      <c r="K167" s="725"/>
      <c r="L167" s="725">
        <v>9</v>
      </c>
      <c r="M167" s="726">
        <f>H167-I167</f>
        <v>27</v>
      </c>
      <c r="N167" s="716"/>
      <c r="O167" s="717"/>
      <c r="P167" s="718"/>
      <c r="Q167" s="716"/>
      <c r="R167" s="717">
        <v>2</v>
      </c>
      <c r="S167" s="719"/>
      <c r="AM167" s="671" t="b">
        <f t="shared" si="47"/>
        <v>1</v>
      </c>
      <c r="AN167" s="671" t="b">
        <f t="shared" si="47"/>
        <v>1</v>
      </c>
      <c r="AO167" s="671" t="b">
        <f t="shared" si="47"/>
        <v>1</v>
      </c>
      <c r="AP167" s="671" t="b">
        <f t="shared" si="47"/>
        <v>1</v>
      </c>
      <c r="AQ167" s="671" t="b">
        <f t="shared" si="47"/>
        <v>0</v>
      </c>
      <c r="AR167" s="671" t="b">
        <f t="shared" si="47"/>
        <v>1</v>
      </c>
    </row>
    <row r="168" spans="1:44" s="12" customFormat="1" ht="15.75">
      <c r="A168" s="691" t="s">
        <v>348</v>
      </c>
      <c r="B168" s="738" t="s">
        <v>422</v>
      </c>
      <c r="C168" s="709"/>
      <c r="D168" s="710"/>
      <c r="E168" s="711"/>
      <c r="F168" s="712"/>
      <c r="G168" s="739">
        <f>SUM(G169:G170)</f>
        <v>4</v>
      </c>
      <c r="H168" s="740">
        <f>SUM(H169:H170)</f>
        <v>120</v>
      </c>
      <c r="I168" s="713"/>
      <c r="J168" s="714"/>
      <c r="K168" s="710"/>
      <c r="L168" s="710"/>
      <c r="M168" s="715"/>
      <c r="N168" s="716"/>
      <c r="O168" s="717"/>
      <c r="P168" s="718"/>
      <c r="Q168" s="716"/>
      <c r="R168" s="717"/>
      <c r="S168" s="719"/>
      <c r="AM168" s="671" t="b">
        <f t="shared" si="47"/>
        <v>1</v>
      </c>
      <c r="AN168" s="671" t="b">
        <f t="shared" si="47"/>
        <v>1</v>
      </c>
      <c r="AO168" s="671" t="b">
        <f t="shared" si="47"/>
        <v>1</v>
      </c>
      <c r="AP168" s="671" t="b">
        <f t="shared" si="47"/>
        <v>1</v>
      </c>
      <c r="AQ168" s="671" t="b">
        <f t="shared" si="47"/>
        <v>1</v>
      </c>
      <c r="AR168" s="671" t="b">
        <f t="shared" si="47"/>
        <v>1</v>
      </c>
    </row>
    <row r="169" spans="1:44" s="12" customFormat="1" ht="15.75">
      <c r="A169" s="707"/>
      <c r="B169" s="708" t="s">
        <v>310</v>
      </c>
      <c r="C169" s="709"/>
      <c r="D169" s="710"/>
      <c r="E169" s="711"/>
      <c r="F169" s="712"/>
      <c r="G169" s="788">
        <v>2.5</v>
      </c>
      <c r="H169" s="789">
        <f>G169*30</f>
        <v>75</v>
      </c>
      <c r="I169" s="713"/>
      <c r="J169" s="714"/>
      <c r="K169" s="710"/>
      <c r="L169" s="710"/>
      <c r="M169" s="715"/>
      <c r="N169" s="716"/>
      <c r="O169" s="717"/>
      <c r="P169" s="718"/>
      <c r="Q169" s="716"/>
      <c r="R169" s="717"/>
      <c r="S169" s="719"/>
      <c r="AM169" s="671" t="b">
        <f t="shared" si="47"/>
        <v>1</v>
      </c>
      <c r="AN169" s="671" t="b">
        <f t="shared" si="47"/>
        <v>1</v>
      </c>
      <c r="AO169" s="671" t="b">
        <f t="shared" si="47"/>
        <v>1</v>
      </c>
      <c r="AP169" s="671" t="b">
        <f t="shared" si="47"/>
        <v>1</v>
      </c>
      <c r="AQ169" s="671" t="b">
        <f t="shared" si="47"/>
        <v>1</v>
      </c>
      <c r="AR169" s="671" t="b">
        <f t="shared" si="47"/>
        <v>1</v>
      </c>
    </row>
    <row r="170" spans="1:44" s="12" customFormat="1" ht="15.75">
      <c r="A170" s="691" t="s">
        <v>349</v>
      </c>
      <c r="B170" s="720" t="s">
        <v>31</v>
      </c>
      <c r="C170" s="709"/>
      <c r="D170" s="743" t="s">
        <v>153</v>
      </c>
      <c r="E170" s="711"/>
      <c r="F170" s="712"/>
      <c r="G170" s="721">
        <v>1.5</v>
      </c>
      <c r="H170" s="722">
        <f>G170*30</f>
        <v>45</v>
      </c>
      <c r="I170" s="723">
        <f>SUM(J170:L170)</f>
        <v>18</v>
      </c>
      <c r="J170" s="724">
        <v>9</v>
      </c>
      <c r="K170" s="725"/>
      <c r="L170" s="725">
        <v>9</v>
      </c>
      <c r="M170" s="726">
        <f>H170-I170</f>
        <v>27</v>
      </c>
      <c r="N170" s="716"/>
      <c r="O170" s="717"/>
      <c r="P170" s="718"/>
      <c r="Q170" s="716"/>
      <c r="R170" s="717">
        <v>2</v>
      </c>
      <c r="S170" s="719"/>
      <c r="AM170" s="671" t="b">
        <f t="shared" si="47"/>
        <v>1</v>
      </c>
      <c r="AN170" s="671" t="b">
        <f t="shared" si="47"/>
        <v>1</v>
      </c>
      <c r="AO170" s="671" t="b">
        <f t="shared" si="47"/>
        <v>1</v>
      </c>
      <c r="AP170" s="671" t="b">
        <f t="shared" si="47"/>
        <v>1</v>
      </c>
      <c r="AQ170" s="671" t="b">
        <f t="shared" si="47"/>
        <v>0</v>
      </c>
      <c r="AR170" s="671" t="b">
        <f t="shared" si="47"/>
        <v>1</v>
      </c>
    </row>
    <row r="171" spans="1:44" s="12" customFormat="1" ht="31.5">
      <c r="A171" s="691" t="s">
        <v>350</v>
      </c>
      <c r="B171" s="746" t="s">
        <v>215</v>
      </c>
      <c r="C171" s="709"/>
      <c r="D171" s="710"/>
      <c r="E171" s="711"/>
      <c r="F171" s="712"/>
      <c r="G171" s="721">
        <f>G172+G175</f>
        <v>9</v>
      </c>
      <c r="H171" s="728">
        <f>H172+H175</f>
        <v>270</v>
      </c>
      <c r="I171" s="723"/>
      <c r="J171" s="724"/>
      <c r="K171" s="725"/>
      <c r="L171" s="725"/>
      <c r="M171" s="726"/>
      <c r="N171" s="716"/>
      <c r="O171" s="717"/>
      <c r="P171" s="718"/>
      <c r="Q171" s="716"/>
      <c r="R171" s="717"/>
      <c r="S171" s="719"/>
      <c r="AM171" s="671" t="b">
        <f t="shared" si="40"/>
        <v>1</v>
      </c>
      <c r="AN171" s="671" t="b">
        <f t="shared" si="41"/>
        <v>1</v>
      </c>
      <c r="AO171" s="671" t="b">
        <f t="shared" si="42"/>
        <v>1</v>
      </c>
      <c r="AP171" s="671" t="b">
        <f t="shared" si="43"/>
        <v>1</v>
      </c>
      <c r="AQ171" s="671" t="b">
        <f t="shared" si="44"/>
        <v>1</v>
      </c>
      <c r="AR171" s="671" t="b">
        <f t="shared" si="45"/>
        <v>1</v>
      </c>
    </row>
    <row r="172" spans="1:44" s="12" customFormat="1" ht="15.75">
      <c r="A172" s="691" t="s">
        <v>351</v>
      </c>
      <c r="B172" s="747" t="s">
        <v>424</v>
      </c>
      <c r="C172" s="748"/>
      <c r="D172" s="711"/>
      <c r="E172" s="711"/>
      <c r="F172" s="712"/>
      <c r="G172" s="721">
        <f>SUM(G173:G174)</f>
        <v>5.5</v>
      </c>
      <c r="H172" s="728">
        <f>SUM(H173:H174)</f>
        <v>165</v>
      </c>
      <c r="I172" s="749"/>
      <c r="J172" s="711"/>
      <c r="K172" s="711"/>
      <c r="L172" s="711"/>
      <c r="M172" s="730"/>
      <c r="N172" s="716"/>
      <c r="O172" s="717"/>
      <c r="P172" s="718"/>
      <c r="Q172" s="716"/>
      <c r="R172" s="717"/>
      <c r="S172" s="719"/>
      <c r="AM172" s="671" t="b">
        <f t="shared" si="40"/>
        <v>1</v>
      </c>
      <c r="AN172" s="671" t="b">
        <f t="shared" si="41"/>
        <v>1</v>
      </c>
      <c r="AO172" s="671" t="b">
        <f t="shared" si="42"/>
        <v>1</v>
      </c>
      <c r="AP172" s="671" t="b">
        <f t="shared" si="43"/>
        <v>1</v>
      </c>
      <c r="AQ172" s="671" t="b">
        <f t="shared" si="44"/>
        <v>1</v>
      </c>
      <c r="AR172" s="671" t="b">
        <f t="shared" si="45"/>
        <v>1</v>
      </c>
    </row>
    <row r="173" spans="1:44" s="12" customFormat="1" ht="15.75">
      <c r="A173" s="707"/>
      <c r="B173" s="708" t="s">
        <v>310</v>
      </c>
      <c r="C173" s="748"/>
      <c r="D173" s="711"/>
      <c r="E173" s="711"/>
      <c r="F173" s="712"/>
      <c r="G173" s="734">
        <v>4</v>
      </c>
      <c r="H173" s="789">
        <f>G173*30</f>
        <v>120</v>
      </c>
      <c r="I173" s="749"/>
      <c r="J173" s="711"/>
      <c r="K173" s="711"/>
      <c r="L173" s="711"/>
      <c r="M173" s="730"/>
      <c r="N173" s="716"/>
      <c r="O173" s="717"/>
      <c r="P173" s="718"/>
      <c r="Q173" s="716"/>
      <c r="R173" s="717"/>
      <c r="S173" s="719"/>
      <c r="AM173" s="671" t="b">
        <f t="shared" si="40"/>
        <v>1</v>
      </c>
      <c r="AN173" s="671" t="b">
        <f t="shared" si="41"/>
        <v>1</v>
      </c>
      <c r="AO173" s="671" t="b">
        <f t="shared" si="42"/>
        <v>1</v>
      </c>
      <c r="AP173" s="671" t="b">
        <f t="shared" si="43"/>
        <v>1</v>
      </c>
      <c r="AQ173" s="671" t="b">
        <f t="shared" si="44"/>
        <v>1</v>
      </c>
      <c r="AR173" s="671" t="b">
        <f t="shared" si="45"/>
        <v>1</v>
      </c>
    </row>
    <row r="174" spans="1:44" s="12" customFormat="1" ht="15.75">
      <c r="A174" s="691" t="s">
        <v>352</v>
      </c>
      <c r="B174" s="720" t="s">
        <v>31</v>
      </c>
      <c r="C174" s="748"/>
      <c r="D174" s="711">
        <v>3</v>
      </c>
      <c r="E174" s="711"/>
      <c r="F174" s="712"/>
      <c r="G174" s="721">
        <v>1.5</v>
      </c>
      <c r="H174" s="722">
        <f>G174*30</f>
        <v>45</v>
      </c>
      <c r="I174" s="723">
        <f>SUM(J174:L174)</f>
        <v>30</v>
      </c>
      <c r="J174" s="750">
        <v>15</v>
      </c>
      <c r="K174" s="750">
        <v>15</v>
      </c>
      <c r="L174" s="750"/>
      <c r="M174" s="726">
        <f>H174-I174</f>
        <v>15</v>
      </c>
      <c r="N174" s="716"/>
      <c r="O174" s="717"/>
      <c r="P174" s="718"/>
      <c r="Q174" s="716">
        <v>2</v>
      </c>
      <c r="R174" s="717"/>
      <c r="S174" s="719"/>
      <c r="AM174" s="671" t="b">
        <f t="shared" si="40"/>
        <v>1</v>
      </c>
      <c r="AN174" s="671" t="b">
        <f t="shared" si="41"/>
        <v>1</v>
      </c>
      <c r="AO174" s="671" t="b">
        <f t="shared" si="42"/>
        <v>1</v>
      </c>
      <c r="AP174" s="671" t="b">
        <f t="shared" si="43"/>
        <v>0</v>
      </c>
      <c r="AQ174" s="671" t="b">
        <f t="shared" si="44"/>
        <v>1</v>
      </c>
      <c r="AR174" s="671" t="b">
        <f t="shared" si="45"/>
        <v>1</v>
      </c>
    </row>
    <row r="175" spans="1:44" s="12" customFormat="1" ht="31.5">
      <c r="A175" s="691" t="s">
        <v>353</v>
      </c>
      <c r="B175" s="747" t="s">
        <v>423</v>
      </c>
      <c r="C175" s="751"/>
      <c r="D175" s="743"/>
      <c r="E175" s="744"/>
      <c r="F175" s="745"/>
      <c r="G175" s="721">
        <f>SUM(G176:G177)</f>
        <v>3.5</v>
      </c>
      <c r="H175" s="728">
        <f>SUM(H176:H177)</f>
        <v>105</v>
      </c>
      <c r="I175" s="752"/>
      <c r="J175" s="725"/>
      <c r="K175" s="725"/>
      <c r="L175" s="725"/>
      <c r="M175" s="753"/>
      <c r="N175" s="716"/>
      <c r="O175" s="717"/>
      <c r="P175" s="718"/>
      <c r="Q175" s="716"/>
      <c r="R175" s="717"/>
      <c r="S175" s="719"/>
      <c r="AM175" s="671" t="b">
        <f t="shared" si="40"/>
        <v>1</v>
      </c>
      <c r="AN175" s="671" t="b">
        <f t="shared" si="41"/>
        <v>1</v>
      </c>
      <c r="AO175" s="671" t="b">
        <f t="shared" si="42"/>
        <v>1</v>
      </c>
      <c r="AP175" s="671" t="b">
        <f t="shared" si="43"/>
        <v>1</v>
      </c>
      <c r="AQ175" s="671" t="b">
        <f t="shared" si="44"/>
        <v>1</v>
      </c>
      <c r="AR175" s="671" t="b">
        <f t="shared" si="45"/>
        <v>1</v>
      </c>
    </row>
    <row r="176" spans="1:44" s="12" customFormat="1" ht="15.75">
      <c r="A176" s="754"/>
      <c r="B176" s="708" t="s">
        <v>310</v>
      </c>
      <c r="C176" s="751"/>
      <c r="D176" s="743"/>
      <c r="E176" s="744"/>
      <c r="F176" s="745"/>
      <c r="G176" s="734">
        <v>2</v>
      </c>
      <c r="H176" s="789">
        <f>G176*30</f>
        <v>60</v>
      </c>
      <c r="I176" s="752"/>
      <c r="J176" s="725"/>
      <c r="K176" s="725"/>
      <c r="L176" s="725"/>
      <c r="M176" s="753"/>
      <c r="N176" s="716"/>
      <c r="O176" s="717"/>
      <c r="P176" s="718"/>
      <c r="Q176" s="716"/>
      <c r="R176" s="717"/>
      <c r="S176" s="719"/>
      <c r="AM176" s="671" t="b">
        <f t="shared" si="40"/>
        <v>1</v>
      </c>
      <c r="AN176" s="671" t="b">
        <f t="shared" si="41"/>
        <v>1</v>
      </c>
      <c r="AO176" s="671" t="b">
        <f t="shared" si="42"/>
        <v>1</v>
      </c>
      <c r="AP176" s="671" t="b">
        <f t="shared" si="43"/>
        <v>1</v>
      </c>
      <c r="AQ176" s="671" t="b">
        <f t="shared" si="44"/>
        <v>1</v>
      </c>
      <c r="AR176" s="671" t="b">
        <f t="shared" si="45"/>
        <v>1</v>
      </c>
    </row>
    <row r="177" spans="1:44" s="12" customFormat="1" ht="15.75">
      <c r="A177" s="691" t="s">
        <v>354</v>
      </c>
      <c r="B177" s="720" t="s">
        <v>31</v>
      </c>
      <c r="C177" s="751" t="s">
        <v>154</v>
      </c>
      <c r="D177" s="743"/>
      <c r="E177" s="744"/>
      <c r="F177" s="745"/>
      <c r="G177" s="721">
        <v>1.5</v>
      </c>
      <c r="H177" s="722">
        <f>G177*30</f>
        <v>45</v>
      </c>
      <c r="I177" s="723">
        <f>SUM(J177:L177)</f>
        <v>24</v>
      </c>
      <c r="J177" s="725">
        <v>16</v>
      </c>
      <c r="K177" s="725">
        <v>8</v>
      </c>
      <c r="L177" s="725"/>
      <c r="M177" s="726">
        <f>H177-I177</f>
        <v>21</v>
      </c>
      <c r="N177" s="716"/>
      <c r="O177" s="717"/>
      <c r="P177" s="718"/>
      <c r="Q177" s="716"/>
      <c r="R177" s="717"/>
      <c r="S177" s="719">
        <v>3</v>
      </c>
      <c r="AM177" s="671" t="b">
        <f t="shared" si="40"/>
        <v>1</v>
      </c>
      <c r="AN177" s="671" t="b">
        <f t="shared" si="41"/>
        <v>1</v>
      </c>
      <c r="AO177" s="671" t="b">
        <f t="shared" si="42"/>
        <v>1</v>
      </c>
      <c r="AP177" s="671" t="b">
        <f t="shared" si="43"/>
        <v>1</v>
      </c>
      <c r="AQ177" s="671" t="b">
        <f t="shared" si="44"/>
        <v>1</v>
      </c>
      <c r="AR177" s="671" t="b">
        <f t="shared" si="45"/>
        <v>0</v>
      </c>
    </row>
    <row r="178" spans="1:44" s="12" customFormat="1" ht="31.5">
      <c r="A178" s="691" t="s">
        <v>355</v>
      </c>
      <c r="B178" s="727" t="s">
        <v>425</v>
      </c>
      <c r="C178" s="709"/>
      <c r="D178" s="710"/>
      <c r="E178" s="711"/>
      <c r="F178" s="712"/>
      <c r="G178" s="721">
        <f>SUM(G179:G180)</f>
        <v>4</v>
      </c>
      <c r="H178" s="728">
        <f>SUM(H179:H180)</f>
        <v>120</v>
      </c>
      <c r="I178" s="752"/>
      <c r="J178" s="724"/>
      <c r="K178" s="725"/>
      <c r="L178" s="725"/>
      <c r="M178" s="753"/>
      <c r="N178" s="716"/>
      <c r="O178" s="717"/>
      <c r="P178" s="718"/>
      <c r="Q178" s="716"/>
      <c r="R178" s="717"/>
      <c r="S178" s="719"/>
      <c r="AM178" s="671" t="b">
        <f t="shared" si="40"/>
        <v>1</v>
      </c>
      <c r="AN178" s="671" t="b">
        <f t="shared" si="41"/>
        <v>1</v>
      </c>
      <c r="AO178" s="671" t="b">
        <f t="shared" si="42"/>
        <v>1</v>
      </c>
      <c r="AP178" s="671" t="b">
        <f t="shared" si="43"/>
        <v>1</v>
      </c>
      <c r="AQ178" s="671" t="b">
        <f t="shared" si="44"/>
        <v>1</v>
      </c>
      <c r="AR178" s="671" t="b">
        <f t="shared" si="45"/>
        <v>1</v>
      </c>
    </row>
    <row r="179" spans="1:44" s="12" customFormat="1" ht="15.75">
      <c r="A179" s="754"/>
      <c r="B179" s="708" t="s">
        <v>310</v>
      </c>
      <c r="C179" s="709"/>
      <c r="D179" s="710"/>
      <c r="E179" s="711"/>
      <c r="F179" s="712"/>
      <c r="G179" s="734">
        <v>2.5</v>
      </c>
      <c r="H179" s="789">
        <f>G179*30</f>
        <v>75</v>
      </c>
      <c r="I179" s="752"/>
      <c r="J179" s="724"/>
      <c r="K179" s="725"/>
      <c r="L179" s="725"/>
      <c r="M179" s="753"/>
      <c r="N179" s="716"/>
      <c r="O179" s="717"/>
      <c r="P179" s="718"/>
      <c r="Q179" s="716"/>
      <c r="R179" s="717"/>
      <c r="S179" s="719"/>
      <c r="AM179" s="671" t="b">
        <f t="shared" si="40"/>
        <v>1</v>
      </c>
      <c r="AN179" s="671" t="b">
        <f t="shared" si="41"/>
        <v>1</v>
      </c>
      <c r="AO179" s="671" t="b">
        <f t="shared" si="42"/>
        <v>1</v>
      </c>
      <c r="AP179" s="671" t="b">
        <f t="shared" si="43"/>
        <v>1</v>
      </c>
      <c r="AQ179" s="671" t="b">
        <f t="shared" si="44"/>
        <v>1</v>
      </c>
      <c r="AR179" s="671" t="b">
        <f t="shared" si="45"/>
        <v>1</v>
      </c>
    </row>
    <row r="180" spans="1:44" s="12" customFormat="1" ht="15.75">
      <c r="A180" s="691" t="s">
        <v>358</v>
      </c>
      <c r="B180" s="720" t="s">
        <v>31</v>
      </c>
      <c r="C180" s="751" t="s">
        <v>153</v>
      </c>
      <c r="D180" s="710"/>
      <c r="E180" s="711"/>
      <c r="F180" s="712"/>
      <c r="G180" s="721">
        <v>1.5</v>
      </c>
      <c r="H180" s="722">
        <f>G180*30</f>
        <v>45</v>
      </c>
      <c r="I180" s="723">
        <f>SUM(J180:L180)</f>
        <v>27</v>
      </c>
      <c r="J180" s="724">
        <v>9</v>
      </c>
      <c r="K180" s="725">
        <v>9</v>
      </c>
      <c r="L180" s="725">
        <v>9</v>
      </c>
      <c r="M180" s="726">
        <f>H180-I180</f>
        <v>18</v>
      </c>
      <c r="N180" s="716"/>
      <c r="O180" s="717"/>
      <c r="P180" s="718"/>
      <c r="Q180" s="716"/>
      <c r="R180" s="717">
        <v>3</v>
      </c>
      <c r="S180" s="719"/>
      <c r="AM180" s="671" t="b">
        <f t="shared" si="40"/>
        <v>1</v>
      </c>
      <c r="AN180" s="671" t="b">
        <f t="shared" si="41"/>
        <v>1</v>
      </c>
      <c r="AO180" s="671" t="b">
        <f t="shared" si="42"/>
        <v>1</v>
      </c>
      <c r="AP180" s="671" t="b">
        <f t="shared" si="43"/>
        <v>1</v>
      </c>
      <c r="AQ180" s="671" t="b">
        <f t="shared" si="44"/>
        <v>0</v>
      </c>
      <c r="AR180" s="671" t="b">
        <f t="shared" si="45"/>
        <v>1</v>
      </c>
    </row>
    <row r="181" spans="1:44" s="12" customFormat="1" ht="15.75">
      <c r="A181" s="691" t="s">
        <v>356</v>
      </c>
      <c r="B181" s="741" t="s">
        <v>426</v>
      </c>
      <c r="C181" s="709"/>
      <c r="D181" s="710"/>
      <c r="E181" s="711"/>
      <c r="F181" s="712"/>
      <c r="G181" s="739">
        <f>SUM(G182:G183)</f>
        <v>3.5</v>
      </c>
      <c r="H181" s="740">
        <f>SUM(H182:H183)</f>
        <v>105</v>
      </c>
      <c r="I181" s="752"/>
      <c r="J181" s="724"/>
      <c r="K181" s="725"/>
      <c r="L181" s="725"/>
      <c r="M181" s="753"/>
      <c r="N181" s="716"/>
      <c r="O181" s="717"/>
      <c r="P181" s="718"/>
      <c r="Q181" s="716"/>
      <c r="R181" s="717"/>
      <c r="S181" s="719"/>
      <c r="AM181" s="671" t="b">
        <f t="shared" si="40"/>
        <v>1</v>
      </c>
      <c r="AN181" s="671" t="b">
        <f t="shared" si="41"/>
        <v>1</v>
      </c>
      <c r="AO181" s="671" t="b">
        <f t="shared" si="42"/>
        <v>1</v>
      </c>
      <c r="AP181" s="671" t="b">
        <f t="shared" si="43"/>
        <v>1</v>
      </c>
      <c r="AQ181" s="671" t="b">
        <f t="shared" si="44"/>
        <v>1</v>
      </c>
      <c r="AR181" s="671" t="b">
        <f t="shared" si="45"/>
        <v>1</v>
      </c>
    </row>
    <row r="182" spans="1:44" s="12" customFormat="1" ht="15.75">
      <c r="A182" s="754"/>
      <c r="B182" s="708" t="s">
        <v>310</v>
      </c>
      <c r="C182" s="709"/>
      <c r="D182" s="710"/>
      <c r="E182" s="711"/>
      <c r="F182" s="712"/>
      <c r="G182" s="788">
        <v>2</v>
      </c>
      <c r="H182" s="789">
        <f>G182*30</f>
        <v>60</v>
      </c>
      <c r="I182" s="752"/>
      <c r="J182" s="724"/>
      <c r="K182" s="725"/>
      <c r="L182" s="725"/>
      <c r="M182" s="753"/>
      <c r="N182" s="716"/>
      <c r="O182" s="717"/>
      <c r="P182" s="718"/>
      <c r="Q182" s="716"/>
      <c r="R182" s="717"/>
      <c r="S182" s="719"/>
      <c r="AM182" s="671" t="b">
        <f t="shared" si="40"/>
        <v>1</v>
      </c>
      <c r="AN182" s="671" t="b">
        <f t="shared" si="41"/>
        <v>1</v>
      </c>
      <c r="AO182" s="671" t="b">
        <f t="shared" si="42"/>
        <v>1</v>
      </c>
      <c r="AP182" s="671" t="b">
        <f t="shared" si="43"/>
        <v>1</v>
      </c>
      <c r="AQ182" s="671" t="b">
        <f t="shared" si="44"/>
        <v>1</v>
      </c>
      <c r="AR182" s="671" t="b">
        <f t="shared" si="45"/>
        <v>1</v>
      </c>
    </row>
    <row r="183" spans="1:44" s="12" customFormat="1" ht="15.75">
      <c r="A183" s="691" t="s">
        <v>359</v>
      </c>
      <c r="B183" s="720" t="s">
        <v>31</v>
      </c>
      <c r="C183" s="751"/>
      <c r="D183" s="743">
        <v>3</v>
      </c>
      <c r="E183" s="744"/>
      <c r="F183" s="745"/>
      <c r="G183" s="721">
        <v>1.5</v>
      </c>
      <c r="H183" s="722">
        <f>G183*30</f>
        <v>45</v>
      </c>
      <c r="I183" s="723">
        <f>SUM(J183:L183)</f>
        <v>29</v>
      </c>
      <c r="J183" s="724">
        <v>15</v>
      </c>
      <c r="K183" s="725">
        <v>8</v>
      </c>
      <c r="L183" s="725">
        <v>6</v>
      </c>
      <c r="M183" s="726">
        <f>H183-I183</f>
        <v>16</v>
      </c>
      <c r="N183" s="716"/>
      <c r="O183" s="717"/>
      <c r="P183" s="718"/>
      <c r="Q183" s="716">
        <v>2</v>
      </c>
      <c r="R183" s="717"/>
      <c r="S183" s="719"/>
      <c r="AM183" s="671" t="b">
        <f t="shared" si="40"/>
        <v>1</v>
      </c>
      <c r="AN183" s="671" t="b">
        <f t="shared" si="41"/>
        <v>1</v>
      </c>
      <c r="AO183" s="671" t="b">
        <f t="shared" si="42"/>
        <v>1</v>
      </c>
      <c r="AP183" s="671" t="b">
        <f t="shared" si="43"/>
        <v>0</v>
      </c>
      <c r="AQ183" s="671" t="b">
        <f t="shared" si="44"/>
        <v>1</v>
      </c>
      <c r="AR183" s="671" t="b">
        <f t="shared" si="45"/>
        <v>1</v>
      </c>
    </row>
    <row r="184" spans="1:44" s="12" customFormat="1" ht="15.75">
      <c r="A184" s="691" t="s">
        <v>357</v>
      </c>
      <c r="B184" s="738" t="s">
        <v>427</v>
      </c>
      <c r="C184" s="709"/>
      <c r="D184" s="710"/>
      <c r="E184" s="711"/>
      <c r="F184" s="712"/>
      <c r="G184" s="739">
        <f>SUM(G185:G186)</f>
        <v>3.5</v>
      </c>
      <c r="H184" s="740">
        <f>SUM(H185:H186)</f>
        <v>105</v>
      </c>
      <c r="I184" s="713"/>
      <c r="J184" s="714"/>
      <c r="K184" s="710"/>
      <c r="L184" s="710"/>
      <c r="M184" s="715"/>
      <c r="N184" s="716"/>
      <c r="O184" s="717"/>
      <c r="P184" s="718"/>
      <c r="Q184" s="716"/>
      <c r="R184" s="717"/>
      <c r="S184" s="719"/>
      <c r="AM184" s="671" t="b">
        <f t="shared" si="40"/>
        <v>1</v>
      </c>
      <c r="AN184" s="671" t="b">
        <f t="shared" si="41"/>
        <v>1</v>
      </c>
      <c r="AO184" s="671" t="b">
        <f t="shared" si="42"/>
        <v>1</v>
      </c>
      <c r="AP184" s="671" t="b">
        <f t="shared" si="43"/>
        <v>1</v>
      </c>
      <c r="AQ184" s="671" t="b">
        <f t="shared" si="44"/>
        <v>1</v>
      </c>
      <c r="AR184" s="671" t="b">
        <f t="shared" si="45"/>
        <v>1</v>
      </c>
    </row>
    <row r="185" spans="1:44" s="12" customFormat="1" ht="15.75">
      <c r="A185" s="707"/>
      <c r="B185" s="708" t="s">
        <v>310</v>
      </c>
      <c r="C185" s="709"/>
      <c r="D185" s="710"/>
      <c r="E185" s="711"/>
      <c r="F185" s="712"/>
      <c r="G185" s="788">
        <v>2</v>
      </c>
      <c r="H185" s="789">
        <f>G185*30</f>
        <v>60</v>
      </c>
      <c r="I185" s="713"/>
      <c r="J185" s="714"/>
      <c r="K185" s="710"/>
      <c r="L185" s="710"/>
      <c r="M185" s="715"/>
      <c r="N185" s="716"/>
      <c r="O185" s="717"/>
      <c r="P185" s="718"/>
      <c r="Q185" s="716"/>
      <c r="R185" s="717"/>
      <c r="S185" s="719"/>
      <c r="AM185" s="671" t="b">
        <f t="shared" si="40"/>
        <v>1</v>
      </c>
      <c r="AN185" s="671" t="b">
        <f t="shared" si="41"/>
        <v>1</v>
      </c>
      <c r="AO185" s="671" t="b">
        <f t="shared" si="42"/>
        <v>1</v>
      </c>
      <c r="AP185" s="671" t="b">
        <f t="shared" si="43"/>
        <v>1</v>
      </c>
      <c r="AQ185" s="671" t="b">
        <f t="shared" si="44"/>
        <v>1</v>
      </c>
      <c r="AR185" s="671" t="b">
        <f t="shared" si="45"/>
        <v>1</v>
      </c>
    </row>
    <row r="186" spans="1:44" s="12" customFormat="1" ht="15.75">
      <c r="A186" s="691" t="s">
        <v>360</v>
      </c>
      <c r="B186" s="720" t="s">
        <v>31</v>
      </c>
      <c r="C186" s="709"/>
      <c r="D186" s="710">
        <v>3</v>
      </c>
      <c r="E186" s="711"/>
      <c r="F186" s="712"/>
      <c r="G186" s="721">
        <v>1.5</v>
      </c>
      <c r="H186" s="722">
        <f>G186*30</f>
        <v>45</v>
      </c>
      <c r="I186" s="723">
        <f>SUM(J186:L186)</f>
        <v>30</v>
      </c>
      <c r="J186" s="724">
        <v>15</v>
      </c>
      <c r="K186" s="725">
        <v>15</v>
      </c>
      <c r="L186" s="725"/>
      <c r="M186" s="726">
        <f>H186-I186</f>
        <v>15</v>
      </c>
      <c r="N186" s="716"/>
      <c r="O186" s="717"/>
      <c r="P186" s="718"/>
      <c r="Q186" s="716">
        <v>2</v>
      </c>
      <c r="R186" s="717"/>
      <c r="S186" s="719"/>
      <c r="AM186" s="671" t="b">
        <f t="shared" si="40"/>
        <v>1</v>
      </c>
      <c r="AN186" s="671" t="b">
        <f t="shared" si="41"/>
        <v>1</v>
      </c>
      <c r="AO186" s="671" t="b">
        <f t="shared" si="42"/>
        <v>1</v>
      </c>
      <c r="AP186" s="671" t="b">
        <f t="shared" si="43"/>
        <v>0</v>
      </c>
      <c r="AQ186" s="671" t="b">
        <f t="shared" si="44"/>
        <v>1</v>
      </c>
      <c r="AR186" s="671" t="b">
        <f t="shared" si="45"/>
        <v>1</v>
      </c>
    </row>
    <row r="187" spans="1:44" s="12" customFormat="1" ht="15.75">
      <c r="A187" s="691" t="s">
        <v>361</v>
      </c>
      <c r="B187" s="738" t="s">
        <v>105</v>
      </c>
      <c r="C187" s="751"/>
      <c r="D187" s="743"/>
      <c r="E187" s="743"/>
      <c r="F187" s="755"/>
      <c r="G187" s="721">
        <f>SUM(G188:G189)</f>
        <v>4</v>
      </c>
      <c r="H187" s="722">
        <f>SUM(H188:H189)</f>
        <v>120</v>
      </c>
      <c r="I187" s="723"/>
      <c r="J187" s="756"/>
      <c r="K187" s="757"/>
      <c r="L187" s="757"/>
      <c r="M187" s="726"/>
      <c r="N187" s="716"/>
      <c r="O187" s="717"/>
      <c r="P187" s="718"/>
      <c r="Q187" s="716"/>
      <c r="R187" s="717"/>
      <c r="S187" s="719"/>
      <c r="AM187" s="671" t="b">
        <f aca="true" t="shared" si="48" ref="AM187:AR189">ISBLANK(N187)</f>
        <v>1</v>
      </c>
      <c r="AN187" s="671" t="b">
        <f t="shared" si="48"/>
        <v>1</v>
      </c>
      <c r="AO187" s="671" t="b">
        <f t="shared" si="48"/>
        <v>1</v>
      </c>
      <c r="AP187" s="671" t="b">
        <f t="shared" si="48"/>
        <v>1</v>
      </c>
      <c r="AQ187" s="671" t="b">
        <f t="shared" si="48"/>
        <v>1</v>
      </c>
      <c r="AR187" s="671" t="b">
        <f t="shared" si="48"/>
        <v>1</v>
      </c>
    </row>
    <row r="188" spans="1:44" s="12" customFormat="1" ht="15.75">
      <c r="A188" s="707"/>
      <c r="B188" s="708" t="s">
        <v>310</v>
      </c>
      <c r="C188" s="709"/>
      <c r="D188" s="710"/>
      <c r="E188" s="711"/>
      <c r="F188" s="712"/>
      <c r="G188" s="788">
        <v>2</v>
      </c>
      <c r="H188" s="789">
        <f>G188*30</f>
        <v>60</v>
      </c>
      <c r="I188" s="713"/>
      <c r="J188" s="714"/>
      <c r="K188" s="710"/>
      <c r="L188" s="710"/>
      <c r="M188" s="715"/>
      <c r="N188" s="716"/>
      <c r="O188" s="717"/>
      <c r="P188" s="718"/>
      <c r="Q188" s="716"/>
      <c r="R188" s="717"/>
      <c r="S188" s="719"/>
      <c r="AM188" s="671" t="b">
        <f t="shared" si="48"/>
        <v>1</v>
      </c>
      <c r="AN188" s="671" t="b">
        <f t="shared" si="48"/>
        <v>1</v>
      </c>
      <c r="AO188" s="671" t="b">
        <f t="shared" si="48"/>
        <v>1</v>
      </c>
      <c r="AP188" s="671" t="b">
        <f t="shared" si="48"/>
        <v>1</v>
      </c>
      <c r="AQ188" s="671" t="b">
        <f t="shared" si="48"/>
        <v>1</v>
      </c>
      <c r="AR188" s="671" t="b">
        <f t="shared" si="48"/>
        <v>1</v>
      </c>
    </row>
    <row r="189" spans="1:44" s="12" customFormat="1" ht="15.75">
      <c r="A189" s="691" t="s">
        <v>373</v>
      </c>
      <c r="B189" s="720" t="s">
        <v>31</v>
      </c>
      <c r="C189" s="709"/>
      <c r="D189" s="743" t="s">
        <v>154</v>
      </c>
      <c r="E189" s="711"/>
      <c r="F189" s="712"/>
      <c r="G189" s="721">
        <v>2</v>
      </c>
      <c r="H189" s="722">
        <f>G189*30</f>
        <v>60</v>
      </c>
      <c r="I189" s="723">
        <f>SUM(J189:L189)</f>
        <v>32</v>
      </c>
      <c r="J189" s="756">
        <v>16</v>
      </c>
      <c r="K189" s="757">
        <v>8</v>
      </c>
      <c r="L189" s="757">
        <v>8</v>
      </c>
      <c r="M189" s="726">
        <f>H189-I189</f>
        <v>28</v>
      </c>
      <c r="N189" s="716"/>
      <c r="O189" s="717"/>
      <c r="P189" s="718"/>
      <c r="Q189" s="716"/>
      <c r="R189" s="717"/>
      <c r="S189" s="719">
        <v>4</v>
      </c>
      <c r="AM189" s="671" t="b">
        <f t="shared" si="48"/>
        <v>1</v>
      </c>
      <c r="AN189" s="671" t="b">
        <f t="shared" si="48"/>
        <v>1</v>
      </c>
      <c r="AO189" s="671" t="b">
        <f t="shared" si="48"/>
        <v>1</v>
      </c>
      <c r="AP189" s="671" t="b">
        <f t="shared" si="48"/>
        <v>1</v>
      </c>
      <c r="AQ189" s="671" t="b">
        <f t="shared" si="48"/>
        <v>1</v>
      </c>
      <c r="AR189" s="671" t="b">
        <f t="shared" si="48"/>
        <v>0</v>
      </c>
    </row>
    <row r="190" spans="1:44" s="12" customFormat="1" ht="15.75">
      <c r="A190" s="691" t="s">
        <v>362</v>
      </c>
      <c r="B190" s="738" t="s">
        <v>247</v>
      </c>
      <c r="C190" s="751"/>
      <c r="D190" s="743"/>
      <c r="E190" s="743"/>
      <c r="F190" s="755"/>
      <c r="G190" s="721">
        <f>SUM(G191:G192)</f>
        <v>4</v>
      </c>
      <c r="H190" s="722">
        <f>SUM(H191:H192)</f>
        <v>120</v>
      </c>
      <c r="I190" s="723"/>
      <c r="J190" s="756"/>
      <c r="K190" s="757"/>
      <c r="L190" s="757"/>
      <c r="M190" s="726"/>
      <c r="N190" s="716"/>
      <c r="O190" s="717"/>
      <c r="P190" s="718"/>
      <c r="Q190" s="716"/>
      <c r="R190" s="717"/>
      <c r="S190" s="719"/>
      <c r="AM190" s="671" t="b">
        <f t="shared" si="40"/>
        <v>1</v>
      </c>
      <c r="AN190" s="671" t="b">
        <f t="shared" si="41"/>
        <v>1</v>
      </c>
      <c r="AO190" s="671" t="b">
        <f t="shared" si="42"/>
        <v>1</v>
      </c>
      <c r="AP190" s="671" t="b">
        <f t="shared" si="43"/>
        <v>1</v>
      </c>
      <c r="AQ190" s="671" t="b">
        <f t="shared" si="44"/>
        <v>1</v>
      </c>
      <c r="AR190" s="671" t="b">
        <f t="shared" si="45"/>
        <v>1</v>
      </c>
    </row>
    <row r="191" spans="1:44" s="12" customFormat="1" ht="15.75">
      <c r="A191" s="707"/>
      <c r="B191" s="708" t="s">
        <v>310</v>
      </c>
      <c r="C191" s="709"/>
      <c r="D191" s="710"/>
      <c r="E191" s="711"/>
      <c r="F191" s="712"/>
      <c r="G191" s="788">
        <v>2</v>
      </c>
      <c r="H191" s="789">
        <f>G191*30</f>
        <v>60</v>
      </c>
      <c r="I191" s="713"/>
      <c r="J191" s="714"/>
      <c r="K191" s="710"/>
      <c r="L191" s="710"/>
      <c r="M191" s="715"/>
      <c r="N191" s="716"/>
      <c r="O191" s="717"/>
      <c r="P191" s="718"/>
      <c r="Q191" s="716"/>
      <c r="R191" s="717"/>
      <c r="S191" s="719"/>
      <c r="AM191" s="671" t="b">
        <f t="shared" si="40"/>
        <v>1</v>
      </c>
      <c r="AN191" s="671" t="b">
        <f t="shared" si="41"/>
        <v>1</v>
      </c>
      <c r="AO191" s="671" t="b">
        <f t="shared" si="42"/>
        <v>1</v>
      </c>
      <c r="AP191" s="671" t="b">
        <f t="shared" si="43"/>
        <v>1</v>
      </c>
      <c r="AQ191" s="671" t="b">
        <f t="shared" si="44"/>
        <v>1</v>
      </c>
      <c r="AR191" s="671" t="b">
        <f t="shared" si="45"/>
        <v>1</v>
      </c>
    </row>
    <row r="192" spans="1:44" s="12" customFormat="1" ht="15.75">
      <c r="A192" s="691" t="s">
        <v>363</v>
      </c>
      <c r="B192" s="720" t="s">
        <v>31</v>
      </c>
      <c r="C192" s="709"/>
      <c r="D192" s="743" t="s">
        <v>154</v>
      </c>
      <c r="E192" s="711"/>
      <c r="F192" s="712"/>
      <c r="G192" s="721">
        <v>2</v>
      </c>
      <c r="H192" s="722">
        <f>G192*30</f>
        <v>60</v>
      </c>
      <c r="I192" s="723">
        <f>SUM(J192:L192)</f>
        <v>32</v>
      </c>
      <c r="J192" s="756">
        <v>16</v>
      </c>
      <c r="K192" s="757">
        <v>8</v>
      </c>
      <c r="L192" s="757">
        <v>8</v>
      </c>
      <c r="M192" s="726">
        <f>H192-I192</f>
        <v>28</v>
      </c>
      <c r="N192" s="716"/>
      <c r="O192" s="717"/>
      <c r="P192" s="718"/>
      <c r="Q192" s="716"/>
      <c r="R192" s="717"/>
      <c r="S192" s="719">
        <v>4</v>
      </c>
      <c r="AM192" s="671" t="b">
        <f t="shared" si="40"/>
        <v>1</v>
      </c>
      <c r="AN192" s="671" t="b">
        <f t="shared" si="41"/>
        <v>1</v>
      </c>
      <c r="AO192" s="671" t="b">
        <f t="shared" si="42"/>
        <v>1</v>
      </c>
      <c r="AP192" s="671" t="b">
        <f t="shared" si="43"/>
        <v>1</v>
      </c>
      <c r="AQ192" s="671" t="b">
        <f t="shared" si="44"/>
        <v>1</v>
      </c>
      <c r="AR192" s="671" t="b">
        <f t="shared" si="45"/>
        <v>0</v>
      </c>
    </row>
    <row r="193" spans="1:44" s="12" customFormat="1" ht="15.75">
      <c r="A193" s="691" t="s">
        <v>364</v>
      </c>
      <c r="B193" s="746" t="s">
        <v>213</v>
      </c>
      <c r="C193" s="709"/>
      <c r="D193" s="710"/>
      <c r="E193" s="744"/>
      <c r="F193" s="745"/>
      <c r="G193" s="721">
        <f>G194+G197+G203</f>
        <v>18.5</v>
      </c>
      <c r="H193" s="728">
        <f>H194+H197+H203</f>
        <v>555</v>
      </c>
      <c r="I193" s="731"/>
      <c r="J193" s="731"/>
      <c r="K193" s="731"/>
      <c r="L193" s="731"/>
      <c r="M193" s="732"/>
      <c r="N193" s="758"/>
      <c r="O193" s="759"/>
      <c r="P193" s="760"/>
      <c r="Q193" s="758"/>
      <c r="R193" s="759"/>
      <c r="S193" s="761"/>
      <c r="AM193" s="671" t="b">
        <f t="shared" si="40"/>
        <v>1</v>
      </c>
      <c r="AN193" s="671" t="b">
        <f t="shared" si="41"/>
        <v>1</v>
      </c>
      <c r="AO193" s="671" t="b">
        <f t="shared" si="42"/>
        <v>1</v>
      </c>
      <c r="AP193" s="671" t="b">
        <f t="shared" si="43"/>
        <v>1</v>
      </c>
      <c r="AQ193" s="671" t="b">
        <f t="shared" si="44"/>
        <v>1</v>
      </c>
      <c r="AR193" s="671" t="b">
        <f t="shared" si="45"/>
        <v>1</v>
      </c>
    </row>
    <row r="194" spans="1:44" s="12" customFormat="1" ht="15.75">
      <c r="A194" s="691" t="s">
        <v>365</v>
      </c>
      <c r="B194" s="747" t="s">
        <v>428</v>
      </c>
      <c r="C194" s="709"/>
      <c r="D194" s="710"/>
      <c r="E194" s="711"/>
      <c r="F194" s="712"/>
      <c r="G194" s="721">
        <f>SUM(G195:G196)</f>
        <v>6</v>
      </c>
      <c r="H194" s="728">
        <f>SUM(H195:H196)</f>
        <v>180</v>
      </c>
      <c r="I194" s="731"/>
      <c r="J194" s="731"/>
      <c r="K194" s="731"/>
      <c r="L194" s="731"/>
      <c r="M194" s="732"/>
      <c r="N194" s="758"/>
      <c r="O194" s="759"/>
      <c r="P194" s="760"/>
      <c r="Q194" s="758"/>
      <c r="R194" s="759"/>
      <c r="S194" s="761"/>
      <c r="AM194" s="671" t="b">
        <f t="shared" si="40"/>
        <v>1</v>
      </c>
      <c r="AN194" s="671" t="b">
        <f t="shared" si="41"/>
        <v>1</v>
      </c>
      <c r="AO194" s="671" t="b">
        <f t="shared" si="42"/>
        <v>1</v>
      </c>
      <c r="AP194" s="671" t="b">
        <f t="shared" si="43"/>
        <v>1</v>
      </c>
      <c r="AQ194" s="671" t="b">
        <f t="shared" si="44"/>
        <v>1</v>
      </c>
      <c r="AR194" s="671" t="b">
        <f t="shared" si="45"/>
        <v>1</v>
      </c>
    </row>
    <row r="195" spans="1:44" s="12" customFormat="1" ht="15.75">
      <c r="A195" s="754"/>
      <c r="B195" s="708" t="s">
        <v>310</v>
      </c>
      <c r="C195" s="709"/>
      <c r="D195" s="710"/>
      <c r="E195" s="711"/>
      <c r="F195" s="712"/>
      <c r="G195" s="734">
        <v>4</v>
      </c>
      <c r="H195" s="789">
        <f>G195*30</f>
        <v>120</v>
      </c>
      <c r="I195" s="752"/>
      <c r="J195" s="724"/>
      <c r="K195" s="725"/>
      <c r="L195" s="725"/>
      <c r="M195" s="753"/>
      <c r="N195" s="716"/>
      <c r="O195" s="717"/>
      <c r="P195" s="718"/>
      <c r="Q195" s="716"/>
      <c r="R195" s="717"/>
      <c r="S195" s="719"/>
      <c r="AM195" s="671" t="b">
        <f t="shared" si="40"/>
        <v>1</v>
      </c>
      <c r="AN195" s="671" t="b">
        <f t="shared" si="41"/>
        <v>1</v>
      </c>
      <c r="AO195" s="671" t="b">
        <f t="shared" si="42"/>
        <v>1</v>
      </c>
      <c r="AP195" s="671" t="b">
        <f t="shared" si="43"/>
        <v>1</v>
      </c>
      <c r="AQ195" s="671" t="b">
        <f t="shared" si="44"/>
        <v>1</v>
      </c>
      <c r="AR195" s="671" t="b">
        <f t="shared" si="45"/>
        <v>1</v>
      </c>
    </row>
    <row r="196" spans="1:44" s="12" customFormat="1" ht="15.75">
      <c r="A196" s="691" t="s">
        <v>368</v>
      </c>
      <c r="B196" s="720" t="s">
        <v>31</v>
      </c>
      <c r="C196" s="709" t="s">
        <v>153</v>
      </c>
      <c r="D196" s="710"/>
      <c r="E196" s="711"/>
      <c r="F196" s="712"/>
      <c r="G196" s="721">
        <v>2</v>
      </c>
      <c r="H196" s="722">
        <f>G196*30</f>
        <v>60</v>
      </c>
      <c r="I196" s="723">
        <f>SUM(J196:L196)</f>
        <v>36</v>
      </c>
      <c r="J196" s="724">
        <v>18</v>
      </c>
      <c r="K196" s="725">
        <v>9</v>
      </c>
      <c r="L196" s="725">
        <v>9</v>
      </c>
      <c r="M196" s="726">
        <f>H196-I196</f>
        <v>24</v>
      </c>
      <c r="N196" s="716"/>
      <c r="O196" s="717"/>
      <c r="P196" s="718"/>
      <c r="Q196" s="716"/>
      <c r="R196" s="717">
        <v>4</v>
      </c>
      <c r="S196" s="719"/>
      <c r="AM196" s="671" t="b">
        <f t="shared" si="40"/>
        <v>1</v>
      </c>
      <c r="AN196" s="671" t="b">
        <f t="shared" si="41"/>
        <v>1</v>
      </c>
      <c r="AO196" s="671" t="b">
        <f t="shared" si="42"/>
        <v>1</v>
      </c>
      <c r="AP196" s="671" t="b">
        <f t="shared" si="43"/>
        <v>1</v>
      </c>
      <c r="AQ196" s="671" t="b">
        <f t="shared" si="44"/>
        <v>0</v>
      </c>
      <c r="AR196" s="671" t="b">
        <f t="shared" si="45"/>
        <v>1</v>
      </c>
    </row>
    <row r="197" spans="1:44" s="12" customFormat="1" ht="31.5">
      <c r="A197" s="691" t="s">
        <v>366</v>
      </c>
      <c r="B197" s="747" t="s">
        <v>429</v>
      </c>
      <c r="C197" s="709"/>
      <c r="D197" s="710"/>
      <c r="E197" s="711"/>
      <c r="F197" s="712"/>
      <c r="G197" s="721">
        <f>SUM(G198:G200)</f>
        <v>8</v>
      </c>
      <c r="H197" s="728">
        <f>SUM(H198:H200)</f>
        <v>240</v>
      </c>
      <c r="I197" s="731"/>
      <c r="J197" s="731"/>
      <c r="K197" s="731"/>
      <c r="L197" s="731"/>
      <c r="M197" s="732"/>
      <c r="N197" s="758"/>
      <c r="O197" s="759"/>
      <c r="P197" s="760"/>
      <c r="Q197" s="758"/>
      <c r="R197" s="759"/>
      <c r="S197" s="761"/>
      <c r="AM197" s="671" t="b">
        <f t="shared" si="40"/>
        <v>1</v>
      </c>
      <c r="AN197" s="671" t="b">
        <f t="shared" si="41"/>
        <v>1</v>
      </c>
      <c r="AO197" s="671" t="b">
        <f t="shared" si="42"/>
        <v>1</v>
      </c>
      <c r="AP197" s="671" t="b">
        <f t="shared" si="43"/>
        <v>1</v>
      </c>
      <c r="AQ197" s="671" t="b">
        <f t="shared" si="44"/>
        <v>1</v>
      </c>
      <c r="AR197" s="671" t="b">
        <f t="shared" si="45"/>
        <v>1</v>
      </c>
    </row>
    <row r="198" spans="1:44" s="12" customFormat="1" ht="15.75">
      <c r="A198" s="754"/>
      <c r="B198" s="708" t="s">
        <v>310</v>
      </c>
      <c r="C198" s="709"/>
      <c r="D198" s="710"/>
      <c r="E198" s="711"/>
      <c r="F198" s="712"/>
      <c r="G198" s="734">
        <v>5</v>
      </c>
      <c r="H198" s="789">
        <f>G198*30</f>
        <v>150</v>
      </c>
      <c r="I198" s="752"/>
      <c r="J198" s="724"/>
      <c r="K198" s="725"/>
      <c r="L198" s="725"/>
      <c r="M198" s="753"/>
      <c r="N198" s="716"/>
      <c r="O198" s="717"/>
      <c r="P198" s="718"/>
      <c r="Q198" s="716"/>
      <c r="R198" s="717"/>
      <c r="S198" s="719"/>
      <c r="AM198" s="671" t="b">
        <f t="shared" si="40"/>
        <v>1</v>
      </c>
      <c r="AN198" s="671" t="b">
        <f t="shared" si="41"/>
        <v>1</v>
      </c>
      <c r="AO198" s="671" t="b">
        <f t="shared" si="42"/>
        <v>1</v>
      </c>
      <c r="AP198" s="671" t="b">
        <f t="shared" si="43"/>
        <v>1</v>
      </c>
      <c r="AQ198" s="671" t="b">
        <f t="shared" si="44"/>
        <v>1</v>
      </c>
      <c r="AR198" s="671" t="b">
        <f t="shared" si="45"/>
        <v>1</v>
      </c>
    </row>
    <row r="199" spans="1:44" s="12" customFormat="1" ht="15.75">
      <c r="A199" s="691" t="s">
        <v>369</v>
      </c>
      <c r="B199" s="720" t="s">
        <v>31</v>
      </c>
      <c r="C199" s="709">
        <v>3</v>
      </c>
      <c r="D199" s="710"/>
      <c r="E199" s="711"/>
      <c r="F199" s="712"/>
      <c r="G199" s="721">
        <v>1.5</v>
      </c>
      <c r="H199" s="722">
        <f>G199*30</f>
        <v>45</v>
      </c>
      <c r="I199" s="723">
        <f>SUM(J199:L199)</f>
        <v>29</v>
      </c>
      <c r="J199" s="724">
        <v>15</v>
      </c>
      <c r="K199" s="725">
        <v>8</v>
      </c>
      <c r="L199" s="725">
        <v>6</v>
      </c>
      <c r="M199" s="726">
        <f>H199-I199</f>
        <v>16</v>
      </c>
      <c r="N199" s="716"/>
      <c r="O199" s="717"/>
      <c r="P199" s="718"/>
      <c r="Q199" s="716">
        <v>2</v>
      </c>
      <c r="R199" s="717"/>
      <c r="S199" s="719"/>
      <c r="AM199" s="671" t="b">
        <f t="shared" si="40"/>
        <v>1</v>
      </c>
      <c r="AN199" s="671" t="b">
        <f t="shared" si="41"/>
        <v>1</v>
      </c>
      <c r="AO199" s="671" t="b">
        <f t="shared" si="42"/>
        <v>1</v>
      </c>
      <c r="AP199" s="671" t="b">
        <f t="shared" si="43"/>
        <v>0</v>
      </c>
      <c r="AQ199" s="671" t="b">
        <f t="shared" si="44"/>
        <v>1</v>
      </c>
      <c r="AR199" s="671" t="b">
        <f t="shared" si="45"/>
        <v>1</v>
      </c>
    </row>
    <row r="200" spans="1:44" s="12" customFormat="1" ht="31.5">
      <c r="A200" s="691" t="s">
        <v>370</v>
      </c>
      <c r="B200" s="733" t="s">
        <v>248</v>
      </c>
      <c r="C200" s="742"/>
      <c r="D200" s="762"/>
      <c r="E200" s="711"/>
      <c r="F200" s="712"/>
      <c r="G200" s="721">
        <f>SUM(G201:G202)</f>
        <v>1.5</v>
      </c>
      <c r="H200" s="722">
        <f>SUM(H201:H202)</f>
        <v>45</v>
      </c>
      <c r="I200" s="723"/>
      <c r="J200" s="711"/>
      <c r="K200" s="711"/>
      <c r="L200" s="725"/>
      <c r="M200" s="726"/>
      <c r="N200" s="716"/>
      <c r="O200" s="717"/>
      <c r="P200" s="718"/>
      <c r="Q200" s="716"/>
      <c r="R200" s="717"/>
      <c r="S200" s="719"/>
      <c r="AM200" s="671" t="b">
        <f t="shared" si="40"/>
        <v>1</v>
      </c>
      <c r="AN200" s="671" t="b">
        <f t="shared" si="41"/>
        <v>1</v>
      </c>
      <c r="AO200" s="671" t="b">
        <f t="shared" si="42"/>
        <v>1</v>
      </c>
      <c r="AP200" s="671" t="b">
        <f t="shared" si="43"/>
        <v>1</v>
      </c>
      <c r="AQ200" s="671" t="b">
        <f t="shared" si="44"/>
        <v>1</v>
      </c>
      <c r="AR200" s="671" t="b">
        <f t="shared" si="45"/>
        <v>1</v>
      </c>
    </row>
    <row r="201" spans="1:44" s="12" customFormat="1" ht="15.75">
      <c r="A201" s="754"/>
      <c r="B201" s="708" t="s">
        <v>310</v>
      </c>
      <c r="C201" s="709"/>
      <c r="D201" s="710"/>
      <c r="E201" s="711"/>
      <c r="F201" s="712"/>
      <c r="G201" s="734">
        <v>0.5</v>
      </c>
      <c r="H201" s="789">
        <f>G201*30</f>
        <v>15</v>
      </c>
      <c r="I201" s="752"/>
      <c r="J201" s="724"/>
      <c r="K201" s="725"/>
      <c r="L201" s="725"/>
      <c r="M201" s="753"/>
      <c r="N201" s="716"/>
      <c r="O201" s="717"/>
      <c r="P201" s="718"/>
      <c r="Q201" s="716"/>
      <c r="R201" s="717"/>
      <c r="S201" s="719"/>
      <c r="AM201" s="671" t="b">
        <f aca="true" t="shared" si="49" ref="AM201:AR202">ISBLANK(N201)</f>
        <v>1</v>
      </c>
      <c r="AN201" s="671" t="b">
        <f t="shared" si="49"/>
        <v>1</v>
      </c>
      <c r="AO201" s="671" t="b">
        <f t="shared" si="49"/>
        <v>1</v>
      </c>
      <c r="AP201" s="671" t="b">
        <f t="shared" si="49"/>
        <v>1</v>
      </c>
      <c r="AQ201" s="671" t="b">
        <f t="shared" si="49"/>
        <v>1</v>
      </c>
      <c r="AR201" s="671" t="b">
        <f t="shared" si="49"/>
        <v>1</v>
      </c>
    </row>
    <row r="202" spans="1:44" s="12" customFormat="1" ht="15.75">
      <c r="A202" s="691" t="s">
        <v>370</v>
      </c>
      <c r="B202" s="720" t="s">
        <v>31</v>
      </c>
      <c r="C202" s="709">
        <v>3</v>
      </c>
      <c r="D202" s="710"/>
      <c r="E202" s="711" t="s">
        <v>153</v>
      </c>
      <c r="F202" s="712"/>
      <c r="G202" s="721">
        <v>1</v>
      </c>
      <c r="H202" s="722">
        <f>G202*30</f>
        <v>30</v>
      </c>
      <c r="I202" s="723">
        <f>SUM(J202:L202)</f>
        <v>18</v>
      </c>
      <c r="J202" s="724"/>
      <c r="K202" s="725"/>
      <c r="L202" s="725">
        <v>18</v>
      </c>
      <c r="M202" s="726">
        <f>H202-I202</f>
        <v>12</v>
      </c>
      <c r="N202" s="716"/>
      <c r="O202" s="717"/>
      <c r="P202" s="718"/>
      <c r="Q202" s="716"/>
      <c r="R202" s="717">
        <v>2</v>
      </c>
      <c r="S202" s="719"/>
      <c r="AM202" s="671" t="b">
        <f t="shared" si="49"/>
        <v>1</v>
      </c>
      <c r="AN202" s="671" t="b">
        <f t="shared" si="49"/>
        <v>1</v>
      </c>
      <c r="AO202" s="671" t="b">
        <f t="shared" si="49"/>
        <v>1</v>
      </c>
      <c r="AP202" s="671" t="b">
        <f t="shared" si="49"/>
        <v>1</v>
      </c>
      <c r="AQ202" s="671" t="b">
        <f t="shared" si="49"/>
        <v>0</v>
      </c>
      <c r="AR202" s="671" t="b">
        <f t="shared" si="49"/>
        <v>1</v>
      </c>
    </row>
    <row r="203" spans="1:44" s="12" customFormat="1" ht="31.5">
      <c r="A203" s="691" t="s">
        <v>367</v>
      </c>
      <c r="B203" s="747" t="s">
        <v>216</v>
      </c>
      <c r="C203" s="709"/>
      <c r="D203" s="710"/>
      <c r="E203" s="744"/>
      <c r="F203" s="745"/>
      <c r="G203" s="721">
        <f>SUM(G204:G205)</f>
        <v>4.5</v>
      </c>
      <c r="H203" s="722">
        <f>SUM(H204:H205)</f>
        <v>135</v>
      </c>
      <c r="I203" s="723"/>
      <c r="J203" s="725"/>
      <c r="K203" s="725"/>
      <c r="L203" s="725"/>
      <c r="M203" s="726"/>
      <c r="N203" s="716"/>
      <c r="O203" s="717"/>
      <c r="P203" s="718"/>
      <c r="Q203" s="716"/>
      <c r="R203" s="717"/>
      <c r="S203" s="719"/>
      <c r="AM203" s="671" t="b">
        <f t="shared" si="40"/>
        <v>1</v>
      </c>
      <c r="AN203" s="671" t="b">
        <f t="shared" si="41"/>
        <v>1</v>
      </c>
      <c r="AO203" s="671" t="b">
        <f t="shared" si="42"/>
        <v>1</v>
      </c>
      <c r="AP203" s="671" t="b">
        <f t="shared" si="43"/>
        <v>1</v>
      </c>
      <c r="AQ203" s="671" t="b">
        <f t="shared" si="44"/>
        <v>1</v>
      </c>
      <c r="AR203" s="671" t="b">
        <f t="shared" si="45"/>
        <v>1</v>
      </c>
    </row>
    <row r="204" spans="1:44" s="12" customFormat="1" ht="15.75">
      <c r="A204" s="707"/>
      <c r="B204" s="708" t="s">
        <v>310</v>
      </c>
      <c r="C204" s="709"/>
      <c r="D204" s="710"/>
      <c r="E204" s="711"/>
      <c r="F204" s="712"/>
      <c r="G204" s="788">
        <v>2.5</v>
      </c>
      <c r="H204" s="789">
        <f>G204*30</f>
        <v>75</v>
      </c>
      <c r="I204" s="713"/>
      <c r="J204" s="714"/>
      <c r="K204" s="710"/>
      <c r="L204" s="710"/>
      <c r="M204" s="715"/>
      <c r="N204" s="716"/>
      <c r="O204" s="717"/>
      <c r="P204" s="718"/>
      <c r="Q204" s="716"/>
      <c r="R204" s="717"/>
      <c r="S204" s="719"/>
      <c r="AM204" s="671" t="b">
        <f aca="true" t="shared" si="50" ref="AM204:AR205">ISBLANK(N204)</f>
        <v>1</v>
      </c>
      <c r="AN204" s="671" t="b">
        <f t="shared" si="50"/>
        <v>1</v>
      </c>
      <c r="AO204" s="671" t="b">
        <f t="shared" si="50"/>
        <v>1</v>
      </c>
      <c r="AP204" s="671" t="b">
        <f t="shared" si="50"/>
        <v>1</v>
      </c>
      <c r="AQ204" s="671" t="b">
        <f t="shared" si="50"/>
        <v>1</v>
      </c>
      <c r="AR204" s="671" t="b">
        <f t="shared" si="50"/>
        <v>1</v>
      </c>
    </row>
    <row r="205" spans="1:44" s="12" customFormat="1" ht="16.5" thickBot="1">
      <c r="A205" s="691" t="s">
        <v>374</v>
      </c>
      <c r="B205" s="763" t="s">
        <v>31</v>
      </c>
      <c r="C205" s="764"/>
      <c r="D205" s="765" t="s">
        <v>153</v>
      </c>
      <c r="E205" s="766"/>
      <c r="F205" s="767"/>
      <c r="G205" s="768">
        <v>2</v>
      </c>
      <c r="H205" s="769">
        <f>G205*30</f>
        <v>60</v>
      </c>
      <c r="I205" s="770">
        <f>SUM(J205:L205)</f>
        <v>36</v>
      </c>
      <c r="J205" s="771">
        <v>18</v>
      </c>
      <c r="K205" s="771">
        <v>9</v>
      </c>
      <c r="L205" s="771">
        <v>9</v>
      </c>
      <c r="M205" s="772">
        <f>H205-I205</f>
        <v>24</v>
      </c>
      <c r="N205" s="773"/>
      <c r="O205" s="774"/>
      <c r="P205" s="775"/>
      <c r="Q205" s="773"/>
      <c r="R205" s="774">
        <v>4</v>
      </c>
      <c r="S205" s="776"/>
      <c r="AM205" s="671" t="b">
        <f t="shared" si="50"/>
        <v>1</v>
      </c>
      <c r="AN205" s="671" t="b">
        <f t="shared" si="50"/>
        <v>1</v>
      </c>
      <c r="AO205" s="671" t="b">
        <f t="shared" si="50"/>
        <v>1</v>
      </c>
      <c r="AP205" s="671" t="b">
        <f t="shared" si="50"/>
        <v>1</v>
      </c>
      <c r="AQ205" s="671" t="b">
        <f t="shared" si="50"/>
        <v>0</v>
      </c>
      <c r="AR205" s="671" t="b">
        <f t="shared" si="50"/>
        <v>1</v>
      </c>
    </row>
    <row r="206" spans="1:44" s="12" customFormat="1" ht="16.5" hidden="1" thickBot="1">
      <c r="A206" s="1175" t="s">
        <v>331</v>
      </c>
      <c r="B206" s="1176"/>
      <c r="C206" s="626"/>
      <c r="D206" s="593"/>
      <c r="E206" s="594"/>
      <c r="F206" s="672"/>
      <c r="G206" s="673">
        <f>G107+G108+G154+G157+G162+G165+G168+G171+G178+G181+G184+G187+G190+G193</f>
        <v>78.5</v>
      </c>
      <c r="H206" s="674">
        <f>H107+H108+H154+H157+H162+H165+H168+H171+H178+H181+H184+H187+H190+H193</f>
        <v>2355</v>
      </c>
      <c r="I206" s="675"/>
      <c r="J206" s="675"/>
      <c r="K206" s="675"/>
      <c r="L206" s="675"/>
      <c r="M206" s="676"/>
      <c r="N206" s="677">
        <f aca="true" t="shared" si="51" ref="N206:S206">SUM(N107:N110)+SUM(N154:N203)</f>
        <v>0</v>
      </c>
      <c r="O206" s="677">
        <f t="shared" si="51"/>
        <v>8</v>
      </c>
      <c r="P206" s="677">
        <f t="shared" si="51"/>
        <v>4</v>
      </c>
      <c r="Q206" s="677">
        <f t="shared" si="51"/>
        <v>12</v>
      </c>
      <c r="R206" s="677">
        <f t="shared" si="51"/>
        <v>17</v>
      </c>
      <c r="S206" s="677">
        <f t="shared" si="51"/>
        <v>15</v>
      </c>
      <c r="AM206" s="668">
        <f aca="true" t="shared" si="52" ref="AM206:AR206">SUMIF(AM107:AM110,FALSE,$G107:$G110)+SUMIF(AM154:AM205,FALSE,$G154:$G205)</f>
        <v>0</v>
      </c>
      <c r="AN206" s="668">
        <f t="shared" si="52"/>
        <v>5</v>
      </c>
      <c r="AO206" s="668">
        <f t="shared" si="52"/>
        <v>3</v>
      </c>
      <c r="AP206" s="668">
        <f t="shared" si="52"/>
        <v>9</v>
      </c>
      <c r="AQ206" s="668">
        <f t="shared" si="52"/>
        <v>11.5</v>
      </c>
      <c r="AR206" s="668">
        <f t="shared" si="52"/>
        <v>7.5</v>
      </c>
    </row>
    <row r="207" spans="1:44" s="12" customFormat="1" ht="16.5" customHeight="1" hidden="1" thickBot="1">
      <c r="A207" s="1173" t="s">
        <v>314</v>
      </c>
      <c r="B207" s="1170"/>
      <c r="C207" s="624"/>
      <c r="D207" s="593"/>
      <c r="E207" s="594"/>
      <c r="F207" s="595"/>
      <c r="G207" s="785">
        <f>SUMIF($B$107:$B$110,"на базі фахової передвищої освіти",G$107:G$110)+SUMIF($B$154:$B$205,"на базі фахової передвищої освіти",G$154:G$205)</f>
        <v>42.5</v>
      </c>
      <c r="H207" s="786">
        <f>SUMIF($B$107:$B$110,"на базі фахової передвищої освіти",H$107:H$110)+SUMIF($B$154:$B$205,"на базі фахової передвищої освіти",H$154:H$205)</f>
        <v>1275</v>
      </c>
      <c r="I207" s="678"/>
      <c r="J207" s="678"/>
      <c r="K207" s="678"/>
      <c r="L207" s="678"/>
      <c r="M207" s="679"/>
      <c r="N207" s="680"/>
      <c r="O207" s="681"/>
      <c r="P207" s="681"/>
      <c r="Q207" s="681"/>
      <c r="R207" s="681"/>
      <c r="S207" s="682"/>
      <c r="AM207" s="669" t="s">
        <v>103</v>
      </c>
      <c r="AN207" s="670">
        <f>AM206+AN206+AO206</f>
        <v>8</v>
      </c>
      <c r="AO207" s="669"/>
      <c r="AP207" s="669" t="s">
        <v>104</v>
      </c>
      <c r="AQ207" s="670">
        <f>AP206+AQ206+AR206</f>
        <v>28</v>
      </c>
      <c r="AR207" s="669"/>
    </row>
    <row r="208" spans="1:37" s="12" customFormat="1" ht="16.5" customHeight="1" hidden="1" thickBot="1">
      <c r="A208" s="1169" t="s">
        <v>329</v>
      </c>
      <c r="B208" s="1170"/>
      <c r="C208" s="624"/>
      <c r="D208" s="593"/>
      <c r="E208" s="594"/>
      <c r="F208" s="595"/>
      <c r="G208" s="675">
        <f aca="true" t="shared" si="53" ref="G208:M208">SUMIF($B$107:$B$110,"на базі академії",G$107:G$110)+SUMIF($B$154:$B$205,"на базі академії",G$154:G$205)+G107</f>
        <v>36</v>
      </c>
      <c r="H208" s="683">
        <f t="shared" si="53"/>
        <v>1080</v>
      </c>
      <c r="I208" s="683">
        <f t="shared" si="53"/>
        <v>593</v>
      </c>
      <c r="J208" s="683">
        <f t="shared" si="53"/>
        <v>298</v>
      </c>
      <c r="K208" s="683">
        <f t="shared" si="53"/>
        <v>148</v>
      </c>
      <c r="L208" s="683">
        <f t="shared" si="53"/>
        <v>147</v>
      </c>
      <c r="M208" s="683">
        <f t="shared" si="53"/>
        <v>487</v>
      </c>
      <c r="N208" s="683">
        <f aca="true" t="shared" si="54" ref="N208:S208">N206</f>
        <v>0</v>
      </c>
      <c r="O208" s="683">
        <f t="shared" si="54"/>
        <v>8</v>
      </c>
      <c r="P208" s="683">
        <f t="shared" si="54"/>
        <v>4</v>
      </c>
      <c r="Q208" s="683">
        <f t="shared" si="54"/>
        <v>12</v>
      </c>
      <c r="R208" s="683">
        <f t="shared" si="54"/>
        <v>17</v>
      </c>
      <c r="S208" s="683">
        <f t="shared" si="54"/>
        <v>15</v>
      </c>
      <c r="T208" s="627" t="e">
        <f>SUMIF($B$107:$B$110,"на базі академії",T$107:T$110)+SUMIF($B$154:$B$203,"на базі академії",T$154:T$203)+T107+T154+#REF!+#REF!+T190+T200+T203</f>
        <v>#REF!</v>
      </c>
      <c r="U208" s="627" t="e">
        <f>SUMIF($B$107:$B$110,"на базі академії",U$107:U$110)+SUMIF($B$154:$B$203,"на базі академії",U$154:U$203)+U107+U154+#REF!+#REF!+U190+U200+U203</f>
        <v>#REF!</v>
      </c>
      <c r="V208" s="627" t="e">
        <f>SUMIF($B$107:$B$110,"на базі академії",V$107:V$110)+SUMIF($B$154:$B$203,"на базі академії",V$154:V$203)+V107+V154+#REF!+#REF!+V190+V200+V203</f>
        <v>#REF!</v>
      </c>
      <c r="W208" s="627" t="e">
        <f>SUMIF($B$107:$B$110,"на базі академії",W$107:W$110)+SUMIF($B$154:$B$203,"на базі академії",W$154:W$203)+W107+W154+#REF!+#REF!+W190+W200+W203</f>
        <v>#REF!</v>
      </c>
      <c r="X208" s="627" t="e">
        <f>SUMIF($B$107:$B$110,"на базі академії",X$107:X$110)+SUMIF($B$154:$B$203,"на базі академії",X$154:X$203)+X107+X154+#REF!+#REF!+X190+X200+X203</f>
        <v>#REF!</v>
      </c>
      <c r="Y208" s="627" t="e">
        <f>SUMIF($B$107:$B$110,"на базі академії",Y$107:Y$110)+SUMIF($B$154:$B$203,"на базі академії",Y$154:Y$203)+Y107+Y154+#REF!+#REF!+Y190+Y200+Y203</f>
        <v>#REF!</v>
      </c>
      <c r="Z208" s="627" t="e">
        <f>SUMIF($B$107:$B$110,"на базі академії",Z$107:Z$110)+SUMIF($B$154:$B$203,"на базі академії",Z$154:Z$203)+Z107+Z154+#REF!+#REF!+Z190+Z200+Z203</f>
        <v>#REF!</v>
      </c>
      <c r="AA208" s="627" t="e">
        <f>SUMIF($B$107:$B$110,"на базі академії",AA$107:AA$110)+SUMIF($B$154:$B$203,"на базі академії",AA$154:AA$203)+AA107+AA154+#REF!+#REF!+AA190+AA200+AA203</f>
        <v>#REF!</v>
      </c>
      <c r="AB208" s="627" t="e">
        <f>SUMIF($B$107:$B$110,"на базі академії",AB$107:AB$110)+SUMIF($B$154:$B$203,"на базі академії",AB$154:AB$203)+AB107+AB154+#REF!+#REF!+AB190+AB200+AB203</f>
        <v>#REF!</v>
      </c>
      <c r="AC208" s="627" t="e">
        <f>SUMIF($B$107:$B$110,"на базі академії",AC$107:AC$110)+SUMIF($B$154:$B$203,"на базі академії",AC$154:AC$203)+AC107+AC154+#REF!+#REF!+AC190+AC200+AC203</f>
        <v>#REF!</v>
      </c>
      <c r="AD208" s="627" t="e">
        <f>SUMIF($B$107:$B$110,"на базі академії",AD$107:AD$110)+SUMIF($B$154:$B$203,"на базі академії",AD$154:AD$203)+AD107+AD154+#REF!+#REF!+AD190+AD200+AD203</f>
        <v>#REF!</v>
      </c>
      <c r="AE208" s="627" t="e">
        <f>SUMIF($B$107:$B$110,"на базі академії",AE$107:AE$110)+SUMIF($B$154:$B$203,"на базі академії",AE$154:AE$203)+AE107+AE154+#REF!+#REF!+AE190+AE200+AE203</f>
        <v>#REF!</v>
      </c>
      <c r="AF208" s="627" t="e">
        <f>SUMIF($B$107:$B$110,"на базі академії",AF$107:AF$110)+SUMIF($B$154:$B$203,"на базі академії",AF$154:AF$203)+AF107+AF154+#REF!+#REF!+AF190+AF200+AF203</f>
        <v>#REF!</v>
      </c>
      <c r="AG208" s="627" t="e">
        <f>SUMIF($B$107:$B$110,"на базі академії",AG$107:AG$110)+SUMIF($B$154:$B$203,"на базі академії",AG$154:AG$203)+AG107+AG154+#REF!+#REF!+AG190+AG200+AG203</f>
        <v>#REF!</v>
      </c>
      <c r="AH208" s="627" t="e">
        <f>SUMIF($B$107:$B$110,"на базі академії",AH$107:AH$110)+SUMIF($B$154:$B$203,"на базі академії",AH$154:AH$203)+AH107+AH154+#REF!+#REF!+AH190+AH200+AH203</f>
        <v>#REF!</v>
      </c>
      <c r="AI208" s="627" t="e">
        <f>SUMIF($B$107:$B$110,"на базі академії",AI$107:AI$110)+SUMIF($B$154:$B$203,"на базі академії",AI$154:AI$203)+AI107+AI154+#REF!+#REF!+AI190+AI200+AI203</f>
        <v>#REF!</v>
      </c>
      <c r="AJ208" s="627" t="e">
        <f>SUMIF($B$107:$B$110,"на базі академії",AJ$107:AJ$110)+SUMIF($B$154:$B$203,"на базі академії",AJ$154:AJ$203)+AJ107+AJ154+#REF!+#REF!+AJ190+AJ200+AJ203</f>
        <v>#REF!</v>
      </c>
      <c r="AK208" s="627" t="e">
        <f>SUMIF($B$107:$B$110,"на базі академії",AK$107:AK$110)+SUMIF($B$154:$B$203,"на базі академії",AK$154:AK$203)+AK107+AK154+#REF!+#REF!+AK190+AK200+AK203</f>
        <v>#REF!</v>
      </c>
    </row>
    <row r="209" spans="1:19" s="12" customFormat="1" ht="16.5" hidden="1" thickBot="1">
      <c r="A209" s="1169" t="s">
        <v>332</v>
      </c>
      <c r="B209" s="1174"/>
      <c r="C209" s="626"/>
      <c r="D209" s="625"/>
      <c r="E209" s="594"/>
      <c r="F209" s="595"/>
      <c r="G209" s="684">
        <f aca="true" t="shared" si="55" ref="G209:S209">G101+G206</f>
        <v>240</v>
      </c>
      <c r="H209" s="685">
        <f t="shared" si="55"/>
        <v>7200</v>
      </c>
      <c r="I209" s="685">
        <f t="shared" si="55"/>
        <v>0</v>
      </c>
      <c r="J209" s="685">
        <f t="shared" si="55"/>
        <v>0</v>
      </c>
      <c r="K209" s="685">
        <f t="shared" si="55"/>
        <v>0</v>
      </c>
      <c r="L209" s="685">
        <f t="shared" si="55"/>
        <v>0</v>
      </c>
      <c r="M209" s="685">
        <f t="shared" si="55"/>
        <v>0</v>
      </c>
      <c r="N209" s="685">
        <f t="shared" si="55"/>
        <v>27</v>
      </c>
      <c r="O209" s="685">
        <f t="shared" si="55"/>
        <v>30</v>
      </c>
      <c r="P209" s="685">
        <f t="shared" si="55"/>
        <v>30</v>
      </c>
      <c r="Q209" s="685">
        <f t="shared" si="55"/>
        <v>20.5</v>
      </c>
      <c r="R209" s="685">
        <f t="shared" si="55"/>
        <v>22</v>
      </c>
      <c r="S209" s="685">
        <f t="shared" si="55"/>
        <v>22</v>
      </c>
    </row>
    <row r="210" spans="1:44" s="12" customFormat="1" ht="16.5" hidden="1" thickBot="1">
      <c r="A210" s="1173" t="s">
        <v>314</v>
      </c>
      <c r="B210" s="1170"/>
      <c r="C210" s="624"/>
      <c r="D210" s="625"/>
      <c r="E210" s="594"/>
      <c r="F210" s="595"/>
      <c r="G210" s="785">
        <f>G102+G207</f>
        <v>120</v>
      </c>
      <c r="H210" s="787">
        <f>H102+H207</f>
        <v>3600</v>
      </c>
      <c r="I210" s="686"/>
      <c r="J210" s="686"/>
      <c r="K210" s="686"/>
      <c r="L210" s="686"/>
      <c r="M210" s="687"/>
      <c r="N210" s="688"/>
      <c r="O210" s="689"/>
      <c r="P210" s="689"/>
      <c r="Q210" s="689"/>
      <c r="R210" s="689"/>
      <c r="S210" s="690"/>
      <c r="AM210" s="668">
        <f aca="true" t="shared" si="56" ref="AM210:AR210">AM102+AM206</f>
        <v>24</v>
      </c>
      <c r="AN210" s="668">
        <f t="shared" si="56"/>
        <v>17.5</v>
      </c>
      <c r="AO210" s="668">
        <f t="shared" si="56"/>
        <v>18.5</v>
      </c>
      <c r="AP210" s="668">
        <f t="shared" si="56"/>
        <v>18</v>
      </c>
      <c r="AQ210" s="668">
        <f t="shared" si="56"/>
        <v>16</v>
      </c>
      <c r="AR210" s="668">
        <f t="shared" si="56"/>
        <v>26</v>
      </c>
    </row>
    <row r="211" spans="1:44" s="12" customFormat="1" ht="16.5" hidden="1" thickBot="1">
      <c r="A211" s="1169" t="s">
        <v>329</v>
      </c>
      <c r="B211" s="1174"/>
      <c r="C211" s="623"/>
      <c r="D211" s="611"/>
      <c r="E211" s="612"/>
      <c r="F211" s="613"/>
      <c r="G211" s="673">
        <f>G103+G208</f>
        <v>120</v>
      </c>
      <c r="H211" s="674">
        <f>H103+H208</f>
        <v>3600</v>
      </c>
      <c r="I211" s="674">
        <f>I103+I208</f>
        <v>1662</v>
      </c>
      <c r="J211" s="674">
        <f>J103+J208</f>
        <v>899</v>
      </c>
      <c r="K211" s="674">
        <f>K103+K208</f>
        <v>340</v>
      </c>
      <c r="L211" s="674">
        <f>L103+L208</f>
        <v>423</v>
      </c>
      <c r="M211" s="674">
        <f>M103+M208</f>
        <v>1938</v>
      </c>
      <c r="N211" s="1163">
        <f>AN211</f>
        <v>60</v>
      </c>
      <c r="O211" s="1164"/>
      <c r="P211" s="1165"/>
      <c r="Q211" s="1166">
        <f>AQ211</f>
        <v>60</v>
      </c>
      <c r="R211" s="1167"/>
      <c r="S211" s="1168"/>
      <c r="AM211" s="669" t="s">
        <v>103</v>
      </c>
      <c r="AN211" s="670">
        <f>AM210+AN210+AO210</f>
        <v>60</v>
      </c>
      <c r="AO211" s="669"/>
      <c r="AP211" s="669" t="s">
        <v>104</v>
      </c>
      <c r="AQ211" s="670">
        <f>AP210+AQ210+AR210</f>
        <v>60</v>
      </c>
      <c r="AR211" s="669"/>
    </row>
    <row r="212" spans="1:19" s="12" customFormat="1" ht="12" customHeight="1" hidden="1" thickBot="1">
      <c r="A212" s="629"/>
      <c r="B212" s="630"/>
      <c r="C212" s="631"/>
      <c r="D212" s="631"/>
      <c r="E212" s="631"/>
      <c r="F212" s="632"/>
      <c r="G212" s="633"/>
      <c r="H212" s="591"/>
      <c r="I212" s="634"/>
      <c r="J212" s="634"/>
      <c r="K212" s="634"/>
      <c r="L212" s="634"/>
      <c r="M212" s="634"/>
      <c r="N212" s="635"/>
      <c r="O212" s="635"/>
      <c r="P212" s="635"/>
      <c r="Q212" s="635"/>
      <c r="R212" s="635"/>
      <c r="S212" s="636"/>
    </row>
    <row r="213" spans="1:33" s="109" customFormat="1" ht="15.75">
      <c r="A213" s="777" t="s">
        <v>375</v>
      </c>
      <c r="B213" s="643" t="s">
        <v>106</v>
      </c>
      <c r="C213" s="33"/>
      <c r="D213" s="34"/>
      <c r="E213" s="35"/>
      <c r="F213" s="36"/>
      <c r="G213" s="44">
        <f>SUM(G214:G215)</f>
        <v>3</v>
      </c>
      <c r="H213" s="45">
        <f aca="true" t="shared" si="57" ref="H213:H255">G213*30</f>
        <v>90</v>
      </c>
      <c r="I213" s="91"/>
      <c r="J213" s="91"/>
      <c r="K213" s="91"/>
      <c r="L213" s="91"/>
      <c r="M213" s="92"/>
      <c r="N213" s="40"/>
      <c r="O213" s="34"/>
      <c r="P213" s="41"/>
      <c r="Q213" s="40"/>
      <c r="R213" s="34"/>
      <c r="S213" s="41"/>
      <c r="Y213" s="389"/>
      <c r="AG213" s="389"/>
    </row>
    <row r="214" spans="1:33" s="109" customFormat="1" ht="15.75">
      <c r="A214" s="778"/>
      <c r="B214" s="644" t="s">
        <v>310</v>
      </c>
      <c r="C214" s="33"/>
      <c r="D214" s="34"/>
      <c r="E214" s="35"/>
      <c r="F214" s="36"/>
      <c r="G214" s="37">
        <v>1.5</v>
      </c>
      <c r="H214" s="42">
        <f t="shared" si="57"/>
        <v>45</v>
      </c>
      <c r="I214" s="34"/>
      <c r="J214" s="35"/>
      <c r="K214" s="35"/>
      <c r="L214" s="35"/>
      <c r="M214" s="41"/>
      <c r="N214" s="40"/>
      <c r="O214" s="34"/>
      <c r="P214" s="41"/>
      <c r="Q214" s="40"/>
      <c r="R214" s="34"/>
      <c r="S214" s="41"/>
      <c r="Y214" s="389"/>
      <c r="AG214" s="389"/>
    </row>
    <row r="215" spans="1:33" s="109" customFormat="1" ht="15.75">
      <c r="A215" s="778" t="s">
        <v>376</v>
      </c>
      <c r="B215" s="645" t="s">
        <v>31</v>
      </c>
      <c r="C215" s="33"/>
      <c r="D215" s="34" t="s">
        <v>153</v>
      </c>
      <c r="E215" s="35"/>
      <c r="F215" s="36"/>
      <c r="G215" s="44">
        <v>1.5</v>
      </c>
      <c r="H215" s="45">
        <f t="shared" si="57"/>
        <v>45</v>
      </c>
      <c r="I215" s="35">
        <f>SUM(J215:L215)</f>
        <v>27</v>
      </c>
      <c r="J215" s="35">
        <v>18</v>
      </c>
      <c r="K215" s="35">
        <v>9</v>
      </c>
      <c r="L215" s="35"/>
      <c r="M215" s="39">
        <f>H215-I215</f>
        <v>18</v>
      </c>
      <c r="N215" s="40"/>
      <c r="O215" s="34"/>
      <c r="P215" s="41"/>
      <c r="Q215" s="40"/>
      <c r="R215" s="34">
        <v>3</v>
      </c>
      <c r="S215" s="41"/>
      <c r="T215" s="109">
        <v>1</v>
      </c>
      <c r="U215" s="6" t="s">
        <v>103</v>
      </c>
      <c r="V215" s="116" t="e">
        <f>SUMIF(#REF!,1,#REF!)</f>
        <v>#REF!</v>
      </c>
      <c r="Y215" s="389"/>
      <c r="AG215" s="389"/>
    </row>
    <row r="216" spans="1:33" s="109" customFormat="1" ht="15.75">
      <c r="A216" s="778" t="s">
        <v>377</v>
      </c>
      <c r="B216" s="643" t="s">
        <v>334</v>
      </c>
      <c r="C216" s="33"/>
      <c r="D216" s="34"/>
      <c r="E216" s="35"/>
      <c r="F216" s="36"/>
      <c r="G216" s="44">
        <v>4</v>
      </c>
      <c r="H216" s="45">
        <f>G216*30</f>
        <v>120</v>
      </c>
      <c r="I216" s="35"/>
      <c r="J216" s="35"/>
      <c r="K216" s="35"/>
      <c r="L216" s="35"/>
      <c r="M216" s="39"/>
      <c r="N216" s="40"/>
      <c r="O216" s="34"/>
      <c r="P216" s="41"/>
      <c r="Q216" s="40"/>
      <c r="R216" s="34"/>
      <c r="S216" s="41"/>
      <c r="U216" s="6"/>
      <c r="V216" s="116"/>
      <c r="Y216" s="389"/>
      <c r="AG216" s="389"/>
    </row>
    <row r="217" spans="1:33" s="109" customFormat="1" ht="15.75">
      <c r="A217" s="778"/>
      <c r="B217" s="644" t="s">
        <v>310</v>
      </c>
      <c r="C217" s="33"/>
      <c r="D217" s="34"/>
      <c r="E217" s="35"/>
      <c r="F217" s="36"/>
      <c r="G217" s="37">
        <v>1.5</v>
      </c>
      <c r="H217" s="42">
        <f>G217*30</f>
        <v>45</v>
      </c>
      <c r="I217" s="34"/>
      <c r="J217" s="35"/>
      <c r="K217" s="35"/>
      <c r="L217" s="35"/>
      <c r="M217" s="41"/>
      <c r="N217" s="40"/>
      <c r="O217" s="34"/>
      <c r="P217" s="41"/>
      <c r="Q217" s="40"/>
      <c r="R217" s="34"/>
      <c r="S217" s="41"/>
      <c r="U217" s="6"/>
      <c r="V217" s="116"/>
      <c r="Y217" s="389"/>
      <c r="AG217" s="389"/>
    </row>
    <row r="218" spans="1:33" s="109" customFormat="1" ht="15.75">
      <c r="A218" s="779" t="s">
        <v>378</v>
      </c>
      <c r="B218" s="645" t="s">
        <v>31</v>
      </c>
      <c r="C218" s="40">
        <v>3</v>
      </c>
      <c r="D218" s="34"/>
      <c r="E218" s="35"/>
      <c r="F218" s="36"/>
      <c r="G218" s="44">
        <v>2.5</v>
      </c>
      <c r="H218" s="45">
        <f>G218*30</f>
        <v>75</v>
      </c>
      <c r="I218" s="35">
        <f>SUM(J218:L218)</f>
        <v>45</v>
      </c>
      <c r="J218" s="35">
        <v>30</v>
      </c>
      <c r="K218" s="35">
        <v>15</v>
      </c>
      <c r="L218" s="35"/>
      <c r="M218" s="39">
        <f>H218-I218</f>
        <v>30</v>
      </c>
      <c r="N218" s="40"/>
      <c r="O218" s="34"/>
      <c r="P218" s="41"/>
      <c r="Q218" s="40">
        <v>3</v>
      </c>
      <c r="R218" s="34"/>
      <c r="S218" s="41"/>
      <c r="U218" s="6"/>
      <c r="V218" s="116"/>
      <c r="Y218" s="389"/>
      <c r="AG218" s="389"/>
    </row>
    <row r="219" spans="1:33" s="109" customFormat="1" ht="15.75">
      <c r="A219" s="779" t="s">
        <v>379</v>
      </c>
      <c r="B219" s="637" t="s">
        <v>338</v>
      </c>
      <c r="C219" s="40"/>
      <c r="D219" s="34"/>
      <c r="E219" s="34"/>
      <c r="F219" s="48"/>
      <c r="G219" s="44">
        <f>SUM(G220:G221)</f>
        <v>6</v>
      </c>
      <c r="H219" s="45">
        <f t="shared" si="57"/>
        <v>180</v>
      </c>
      <c r="I219" s="35"/>
      <c r="J219" s="34"/>
      <c r="K219" s="34"/>
      <c r="L219" s="34"/>
      <c r="M219" s="39"/>
      <c r="N219" s="40"/>
      <c r="O219" s="34"/>
      <c r="P219" s="41"/>
      <c r="Q219" s="40"/>
      <c r="R219" s="34"/>
      <c r="S219" s="41"/>
      <c r="T219" s="109">
        <v>2</v>
      </c>
      <c r="U219" s="6" t="s">
        <v>146</v>
      </c>
      <c r="V219" s="116" t="e">
        <f>SUMIF(#REF!,2,#REF!)</f>
        <v>#REF!</v>
      </c>
      <c r="Y219" s="389"/>
      <c r="AG219" s="389"/>
    </row>
    <row r="220" spans="1:33" s="109" customFormat="1" ht="18" customHeight="1">
      <c r="A220" s="780"/>
      <c r="B220" s="638" t="s">
        <v>310</v>
      </c>
      <c r="C220" s="40"/>
      <c r="D220" s="34"/>
      <c r="E220" s="34"/>
      <c r="F220" s="48"/>
      <c r="G220" s="37">
        <v>4</v>
      </c>
      <c r="H220" s="42">
        <f t="shared" si="57"/>
        <v>120</v>
      </c>
      <c r="I220" s="35"/>
      <c r="J220" s="34"/>
      <c r="K220" s="34"/>
      <c r="L220" s="34"/>
      <c r="M220" s="39"/>
      <c r="N220" s="40"/>
      <c r="O220" s="34"/>
      <c r="P220" s="41"/>
      <c r="Q220" s="40"/>
      <c r="R220" s="34"/>
      <c r="S220" s="41"/>
      <c r="Y220" s="389"/>
      <c r="AG220" s="389"/>
    </row>
    <row r="221" spans="1:33" s="109" customFormat="1" ht="16.5" customHeight="1">
      <c r="A221" s="779" t="s">
        <v>380</v>
      </c>
      <c r="B221" s="639" t="s">
        <v>31</v>
      </c>
      <c r="C221" s="40" t="s">
        <v>154</v>
      </c>
      <c r="D221" s="34"/>
      <c r="E221" s="34"/>
      <c r="F221" s="48"/>
      <c r="G221" s="44">
        <v>2</v>
      </c>
      <c r="H221" s="45">
        <f t="shared" si="57"/>
        <v>60</v>
      </c>
      <c r="I221" s="35">
        <f>SUM(J221:L221)</f>
        <v>32</v>
      </c>
      <c r="J221" s="35">
        <v>24</v>
      </c>
      <c r="K221" s="35">
        <v>8</v>
      </c>
      <c r="L221" s="35"/>
      <c r="M221" s="39">
        <f>H221-I221</f>
        <v>28</v>
      </c>
      <c r="N221" s="40"/>
      <c r="O221" s="34"/>
      <c r="P221" s="41"/>
      <c r="Q221" s="40"/>
      <c r="R221" s="34"/>
      <c r="S221" s="41">
        <v>4</v>
      </c>
      <c r="Y221" s="389"/>
      <c r="AG221" s="389"/>
    </row>
    <row r="222" spans="1:33" s="109" customFormat="1" ht="18" customHeight="1">
      <c r="A222" s="779" t="s">
        <v>381</v>
      </c>
      <c r="B222" s="649" t="s">
        <v>107</v>
      </c>
      <c r="C222" s="61"/>
      <c r="D222" s="62"/>
      <c r="E222" s="62"/>
      <c r="F222" s="393"/>
      <c r="G222" s="75">
        <v>9</v>
      </c>
      <c r="H222" s="76">
        <f t="shared" si="57"/>
        <v>270</v>
      </c>
      <c r="I222" s="62"/>
      <c r="J222" s="59"/>
      <c r="K222" s="59"/>
      <c r="L222" s="59"/>
      <c r="M222" s="63"/>
      <c r="N222" s="61"/>
      <c r="O222" s="62"/>
      <c r="P222" s="63"/>
      <c r="Q222" s="61"/>
      <c r="R222" s="62"/>
      <c r="S222" s="63"/>
      <c r="Y222" s="389"/>
      <c r="AG222" s="389"/>
    </row>
    <row r="223" spans="1:33" s="109" customFormat="1" ht="18" customHeight="1">
      <c r="A223" s="779"/>
      <c r="B223" s="638" t="s">
        <v>310</v>
      </c>
      <c r="C223" s="40"/>
      <c r="D223" s="34"/>
      <c r="E223" s="34"/>
      <c r="F223" s="48"/>
      <c r="G223" s="37">
        <v>5.5</v>
      </c>
      <c r="H223" s="42">
        <f t="shared" si="57"/>
        <v>165</v>
      </c>
      <c r="I223" s="34"/>
      <c r="J223" s="35"/>
      <c r="K223" s="35"/>
      <c r="L223" s="35"/>
      <c r="M223" s="41"/>
      <c r="N223" s="40"/>
      <c r="O223" s="34"/>
      <c r="P223" s="41"/>
      <c r="Q223" s="40"/>
      <c r="R223" s="34"/>
      <c r="S223" s="41"/>
      <c r="Y223" s="389"/>
      <c r="AG223" s="389"/>
    </row>
    <row r="224" spans="1:33" s="109" customFormat="1" ht="18" customHeight="1">
      <c r="A224" s="779"/>
      <c r="B224" s="639" t="s">
        <v>31</v>
      </c>
      <c r="C224" s="40"/>
      <c r="D224" s="34"/>
      <c r="E224" s="34"/>
      <c r="F224" s="48"/>
      <c r="G224" s="44">
        <f>SUM(G225:G226)</f>
        <v>3.5</v>
      </c>
      <c r="H224" s="45">
        <f t="shared" si="57"/>
        <v>105</v>
      </c>
      <c r="I224" s="35">
        <f>SUM(I225:I226)</f>
        <v>59</v>
      </c>
      <c r="J224" s="35">
        <f>SUM(J225:J226)</f>
        <v>43</v>
      </c>
      <c r="K224" s="35">
        <f>SUM(K225:K226)</f>
        <v>8</v>
      </c>
      <c r="L224" s="35">
        <f>SUM(L225:L226)</f>
        <v>8</v>
      </c>
      <c r="M224" s="39">
        <f>SUM(M225:M226)</f>
        <v>46</v>
      </c>
      <c r="N224" s="40"/>
      <c r="O224" s="34"/>
      <c r="P224" s="41"/>
      <c r="Q224" s="40"/>
      <c r="R224" s="34"/>
      <c r="S224" s="41"/>
      <c r="Y224" s="389"/>
      <c r="AG224" s="389"/>
    </row>
    <row r="225" spans="1:33" s="109" customFormat="1" ht="18" customHeight="1">
      <c r="A225" s="779" t="s">
        <v>382</v>
      </c>
      <c r="B225" s="639" t="s">
        <v>107</v>
      </c>
      <c r="C225" s="40"/>
      <c r="D225" s="34"/>
      <c r="E225" s="34"/>
      <c r="F225" s="48"/>
      <c r="G225" s="44">
        <v>1.5</v>
      </c>
      <c r="H225" s="45">
        <f t="shared" si="57"/>
        <v>45</v>
      </c>
      <c r="I225" s="35">
        <f>SUM(J225:L225)</f>
        <v>27</v>
      </c>
      <c r="J225" s="35">
        <v>27</v>
      </c>
      <c r="K225" s="35"/>
      <c r="L225" s="35"/>
      <c r="M225" s="39">
        <f>H225-I225</f>
        <v>18</v>
      </c>
      <c r="N225" s="40"/>
      <c r="O225" s="34"/>
      <c r="P225" s="41"/>
      <c r="Q225" s="40"/>
      <c r="R225" s="34">
        <v>3</v>
      </c>
      <c r="S225" s="41"/>
      <c r="Y225" s="389"/>
      <c r="AG225" s="389"/>
    </row>
    <row r="226" spans="1:33" s="109" customFormat="1" ht="18" customHeight="1">
      <c r="A226" s="779" t="s">
        <v>383</v>
      </c>
      <c r="B226" s="639" t="s">
        <v>107</v>
      </c>
      <c r="C226" s="40" t="s">
        <v>154</v>
      </c>
      <c r="D226" s="34"/>
      <c r="E226" s="34"/>
      <c r="F226" s="48"/>
      <c r="G226" s="44">
        <v>2</v>
      </c>
      <c r="H226" s="45">
        <f t="shared" si="57"/>
        <v>60</v>
      </c>
      <c r="I226" s="35">
        <f>SUM(J226:L226)</f>
        <v>32</v>
      </c>
      <c r="J226" s="35">
        <v>16</v>
      </c>
      <c r="K226" s="35">
        <v>8</v>
      </c>
      <c r="L226" s="35">
        <v>8</v>
      </c>
      <c r="M226" s="39">
        <f>H226-I226</f>
        <v>28</v>
      </c>
      <c r="N226" s="40"/>
      <c r="O226" s="34"/>
      <c r="P226" s="41"/>
      <c r="Q226" s="40"/>
      <c r="R226" s="34"/>
      <c r="S226" s="41">
        <v>4</v>
      </c>
      <c r="Y226" s="389"/>
      <c r="AG226" s="389"/>
    </row>
    <row r="227" spans="1:33" s="109" customFormat="1" ht="15.75">
      <c r="A227" s="779" t="s">
        <v>384</v>
      </c>
      <c r="B227" s="647" t="s">
        <v>221</v>
      </c>
      <c r="C227" s="40"/>
      <c r="D227" s="34"/>
      <c r="E227" s="34"/>
      <c r="F227" s="48"/>
      <c r="G227" s="44">
        <f>SUM(G228:G229)</f>
        <v>3</v>
      </c>
      <c r="H227" s="45">
        <f t="shared" si="57"/>
        <v>90</v>
      </c>
      <c r="I227" s="34"/>
      <c r="J227" s="35"/>
      <c r="K227" s="35"/>
      <c r="L227" s="35"/>
      <c r="M227" s="41"/>
      <c r="N227" s="40"/>
      <c r="O227" s="34"/>
      <c r="P227" s="41"/>
      <c r="Q227" s="40"/>
      <c r="R227" s="34"/>
      <c r="S227" s="41"/>
      <c r="V227" s="111" t="e">
        <f>SUM(V215:V221)</f>
        <v>#REF!</v>
      </c>
      <c r="Y227" s="389"/>
      <c r="AA227" s="5"/>
      <c r="AB227" s="306">
        <v>1</v>
      </c>
      <c r="AC227" s="307" t="s">
        <v>151</v>
      </c>
      <c r="AD227" s="307" t="s">
        <v>152</v>
      </c>
      <c r="AE227" s="307">
        <v>3</v>
      </c>
      <c r="AF227" s="307" t="s">
        <v>153</v>
      </c>
      <c r="AG227" s="390" t="s">
        <v>154</v>
      </c>
    </row>
    <row r="228" spans="1:33" s="109" customFormat="1" ht="15.75">
      <c r="A228" s="779"/>
      <c r="B228" s="638" t="s">
        <v>310</v>
      </c>
      <c r="C228" s="40"/>
      <c r="D228" s="34"/>
      <c r="E228" s="34"/>
      <c r="F228" s="48"/>
      <c r="G228" s="37">
        <v>1.5</v>
      </c>
      <c r="H228" s="42">
        <f t="shared" si="57"/>
        <v>45</v>
      </c>
      <c r="I228" s="34"/>
      <c r="J228" s="35"/>
      <c r="K228" s="35"/>
      <c r="L228" s="35"/>
      <c r="M228" s="41"/>
      <c r="N228" s="40"/>
      <c r="O228" s="34"/>
      <c r="P228" s="41"/>
      <c r="Q228" s="40"/>
      <c r="R228" s="34"/>
      <c r="S228" s="41"/>
      <c r="T228" s="109">
        <v>1</v>
      </c>
      <c r="Y228" s="389"/>
      <c r="AA228" s="300" t="s">
        <v>163</v>
      </c>
      <c r="AB228" s="298">
        <f>COUNTIF($C213:$C330,#REF!)</f>
        <v>0</v>
      </c>
      <c r="AC228" s="298">
        <f>COUNTIF($C213:$C330,#REF!)</f>
        <v>0</v>
      </c>
      <c r="AD228" s="298">
        <f>COUNTIF($C213:$C330,#REF!)</f>
        <v>0</v>
      </c>
      <c r="AE228" s="298">
        <f>COUNTIF($C213:$C330,#REF!)</f>
        <v>0</v>
      </c>
      <c r="AF228" s="298">
        <f>COUNTIF($C213:$C330,#REF!)</f>
        <v>0</v>
      </c>
      <c r="AG228" s="391">
        <f>COUNTIF($C213:$C330,#REF!)</f>
        <v>0</v>
      </c>
    </row>
    <row r="229" spans="1:33" s="109" customFormat="1" ht="15.75">
      <c r="A229" s="779" t="s">
        <v>385</v>
      </c>
      <c r="B229" s="639" t="s">
        <v>31</v>
      </c>
      <c r="C229" s="40"/>
      <c r="D229" s="34" t="s">
        <v>154</v>
      </c>
      <c r="E229" s="34"/>
      <c r="F229" s="48"/>
      <c r="G229" s="44">
        <v>1.5</v>
      </c>
      <c r="H229" s="45">
        <f t="shared" si="57"/>
        <v>45</v>
      </c>
      <c r="I229" s="35">
        <f>SUM(J229:L229)</f>
        <v>24</v>
      </c>
      <c r="J229" s="35">
        <v>16</v>
      </c>
      <c r="K229" s="35"/>
      <c r="L229" s="35">
        <v>8</v>
      </c>
      <c r="M229" s="39">
        <f>H229-I229</f>
        <v>21</v>
      </c>
      <c r="N229" s="40"/>
      <c r="O229" s="34"/>
      <c r="P229" s="41"/>
      <c r="Q229" s="40"/>
      <c r="R229" s="34"/>
      <c r="S229" s="41">
        <v>3</v>
      </c>
      <c r="Y229" s="389"/>
      <c r="AA229" s="300"/>
      <c r="AB229" s="298"/>
      <c r="AC229" s="298"/>
      <c r="AD229" s="298"/>
      <c r="AE229" s="298"/>
      <c r="AF229" s="298"/>
      <c r="AG229" s="391"/>
    </row>
    <row r="230" spans="1:33" s="109" customFormat="1" ht="15.75">
      <c r="A230" s="779" t="s">
        <v>386</v>
      </c>
      <c r="B230" s="647" t="s">
        <v>113</v>
      </c>
      <c r="C230" s="40"/>
      <c r="D230" s="34"/>
      <c r="E230" s="59"/>
      <c r="F230" s="60"/>
      <c r="G230" s="64">
        <v>7</v>
      </c>
      <c r="H230" s="45">
        <f t="shared" si="57"/>
        <v>210</v>
      </c>
      <c r="I230" s="34"/>
      <c r="J230" s="35"/>
      <c r="K230" s="35"/>
      <c r="L230" s="35"/>
      <c r="M230" s="41"/>
      <c r="N230" s="61"/>
      <c r="O230" s="62"/>
      <c r="P230" s="63"/>
      <c r="Q230" s="61"/>
      <c r="R230" s="62"/>
      <c r="S230" s="63"/>
      <c r="Y230" s="389"/>
      <c r="AA230" s="300"/>
      <c r="AB230" s="298"/>
      <c r="AC230" s="298"/>
      <c r="AD230" s="298"/>
      <c r="AE230" s="298"/>
      <c r="AF230" s="298"/>
      <c r="AG230" s="391"/>
    </row>
    <row r="231" spans="1:33" s="109" customFormat="1" ht="15.75">
      <c r="A231" s="779"/>
      <c r="B231" s="638" t="s">
        <v>310</v>
      </c>
      <c r="C231" s="40"/>
      <c r="D231" s="34"/>
      <c r="E231" s="59"/>
      <c r="F231" s="60"/>
      <c r="G231" s="56">
        <v>4</v>
      </c>
      <c r="H231" s="42">
        <f t="shared" si="57"/>
        <v>120</v>
      </c>
      <c r="I231" s="34"/>
      <c r="J231" s="35"/>
      <c r="K231" s="35"/>
      <c r="L231" s="35"/>
      <c r="M231" s="41"/>
      <c r="N231" s="61"/>
      <c r="O231" s="62"/>
      <c r="P231" s="63"/>
      <c r="Q231" s="61"/>
      <c r="R231" s="62"/>
      <c r="S231" s="63"/>
      <c r="Y231" s="389"/>
      <c r="AA231" s="300"/>
      <c r="AB231" s="298"/>
      <c r="AC231" s="298"/>
      <c r="AD231" s="298"/>
      <c r="AE231" s="298"/>
      <c r="AF231" s="298"/>
      <c r="AG231" s="391"/>
    </row>
    <row r="232" spans="1:33" s="109" customFormat="1" ht="15.75">
      <c r="A232" s="779"/>
      <c r="B232" s="639" t="s">
        <v>31</v>
      </c>
      <c r="C232" s="40"/>
      <c r="D232" s="34"/>
      <c r="E232" s="59"/>
      <c r="F232" s="60"/>
      <c r="G232" s="64">
        <f>SUM(G233:G234)</f>
        <v>3</v>
      </c>
      <c r="H232" s="45">
        <f t="shared" si="57"/>
        <v>90</v>
      </c>
      <c r="I232" s="35">
        <f>SUM(I233:I234)</f>
        <v>54</v>
      </c>
      <c r="J232" s="35">
        <f>SUM(J233:J234)</f>
        <v>30</v>
      </c>
      <c r="K232" s="35">
        <f>SUM(K233:K234)</f>
        <v>8</v>
      </c>
      <c r="L232" s="35">
        <f>SUM(L233:L234)</f>
        <v>16</v>
      </c>
      <c r="M232" s="35">
        <f>SUM(M233:M234)</f>
        <v>36</v>
      </c>
      <c r="N232" s="43"/>
      <c r="O232" s="62"/>
      <c r="P232" s="63"/>
      <c r="Q232" s="61"/>
      <c r="R232" s="62"/>
      <c r="S232" s="63"/>
      <c r="Y232" s="389"/>
      <c r="AA232" s="300"/>
      <c r="AB232" s="298"/>
      <c r="AC232" s="298"/>
      <c r="AD232" s="298"/>
      <c r="AE232" s="298"/>
      <c r="AF232" s="298"/>
      <c r="AG232" s="391"/>
    </row>
    <row r="233" spans="1:33" s="109" customFormat="1" ht="15.75">
      <c r="A233" s="779" t="s">
        <v>387</v>
      </c>
      <c r="B233" s="648" t="s">
        <v>113</v>
      </c>
      <c r="C233" s="40">
        <v>3</v>
      </c>
      <c r="D233" s="34"/>
      <c r="E233" s="59"/>
      <c r="F233" s="60"/>
      <c r="G233" s="64">
        <v>2.5</v>
      </c>
      <c r="H233" s="45">
        <f t="shared" si="57"/>
        <v>75</v>
      </c>
      <c r="I233" s="35">
        <f>SUM(J233:L233)</f>
        <v>45</v>
      </c>
      <c r="J233" s="35">
        <v>30</v>
      </c>
      <c r="K233" s="35">
        <v>8</v>
      </c>
      <c r="L233" s="35">
        <v>7</v>
      </c>
      <c r="M233" s="39">
        <f>H233-I233</f>
        <v>30</v>
      </c>
      <c r="N233" s="61"/>
      <c r="O233" s="62"/>
      <c r="P233" s="63"/>
      <c r="Q233" s="61">
        <v>3</v>
      </c>
      <c r="R233" s="62"/>
      <c r="S233" s="63"/>
      <c r="Y233" s="389"/>
      <c r="AA233" s="300"/>
      <c r="AB233" s="298"/>
      <c r="AC233" s="298"/>
      <c r="AD233" s="298"/>
      <c r="AE233" s="298"/>
      <c r="AF233" s="298"/>
      <c r="AG233" s="391"/>
    </row>
    <row r="234" spans="1:33" s="109" customFormat="1" ht="15.75">
      <c r="A234" s="779" t="s">
        <v>388</v>
      </c>
      <c r="B234" s="648" t="s">
        <v>335</v>
      </c>
      <c r="C234" s="40"/>
      <c r="D234" s="34"/>
      <c r="E234" s="59"/>
      <c r="F234" s="65" t="s">
        <v>153</v>
      </c>
      <c r="G234" s="64">
        <v>0.5</v>
      </c>
      <c r="H234" s="45">
        <f t="shared" si="57"/>
        <v>15</v>
      </c>
      <c r="I234" s="35">
        <f>SUM(J234:L234)</f>
        <v>9</v>
      </c>
      <c r="J234" s="35"/>
      <c r="K234" s="35"/>
      <c r="L234" s="35">
        <v>9</v>
      </c>
      <c r="M234" s="39">
        <f>H234-I234</f>
        <v>6</v>
      </c>
      <c r="N234" s="61"/>
      <c r="O234" s="62"/>
      <c r="P234" s="63"/>
      <c r="Q234" s="61"/>
      <c r="R234" s="62">
        <v>1</v>
      </c>
      <c r="S234" s="63"/>
      <c r="Y234" s="389"/>
      <c r="AA234" s="300"/>
      <c r="AB234" s="298"/>
      <c r="AC234" s="298"/>
      <c r="AD234" s="298"/>
      <c r="AE234" s="298"/>
      <c r="AF234" s="298"/>
      <c r="AG234" s="391"/>
    </row>
    <row r="235" spans="1:33" s="109" customFormat="1" ht="15.75">
      <c r="A235" s="779" t="s">
        <v>389</v>
      </c>
      <c r="B235" s="637" t="s">
        <v>109</v>
      </c>
      <c r="C235" s="33"/>
      <c r="D235" s="34"/>
      <c r="E235" s="35"/>
      <c r="F235" s="36"/>
      <c r="G235" s="44">
        <v>9.5</v>
      </c>
      <c r="H235" s="45">
        <f t="shared" si="57"/>
        <v>285</v>
      </c>
      <c r="I235" s="34"/>
      <c r="J235" s="35"/>
      <c r="K235" s="35"/>
      <c r="L235" s="35"/>
      <c r="M235" s="41"/>
      <c r="N235" s="40"/>
      <c r="O235" s="34"/>
      <c r="P235" s="41"/>
      <c r="Q235" s="40"/>
      <c r="R235" s="34"/>
      <c r="S235" s="41"/>
      <c r="Y235" s="389"/>
      <c r="AA235" s="300"/>
      <c r="AB235" s="298"/>
      <c r="AC235" s="298"/>
      <c r="AD235" s="298"/>
      <c r="AE235" s="298"/>
      <c r="AF235" s="298"/>
      <c r="AG235" s="391"/>
    </row>
    <row r="236" spans="1:33" s="109" customFormat="1" ht="15.75">
      <c r="A236" s="779"/>
      <c r="B236" s="638" t="s">
        <v>310</v>
      </c>
      <c r="C236" s="33"/>
      <c r="D236" s="34"/>
      <c r="E236" s="35"/>
      <c r="F236" s="36"/>
      <c r="G236" s="37">
        <v>2.5</v>
      </c>
      <c r="H236" s="38">
        <f t="shared" si="57"/>
        <v>75</v>
      </c>
      <c r="I236" s="34"/>
      <c r="J236" s="35"/>
      <c r="K236" s="35"/>
      <c r="L236" s="35"/>
      <c r="M236" s="41"/>
      <c r="N236" s="40"/>
      <c r="O236" s="34"/>
      <c r="P236" s="41"/>
      <c r="Q236" s="40"/>
      <c r="R236" s="34"/>
      <c r="S236" s="41"/>
      <c r="Y236" s="389"/>
      <c r="AA236" s="300"/>
      <c r="AB236" s="298"/>
      <c r="AC236" s="298"/>
      <c r="AD236" s="298"/>
      <c r="AE236" s="298"/>
      <c r="AF236" s="298"/>
      <c r="AG236" s="391"/>
    </row>
    <row r="237" spans="1:33" s="109" customFormat="1" ht="15.75">
      <c r="A237" s="779"/>
      <c r="B237" s="639" t="s">
        <v>31</v>
      </c>
      <c r="C237" s="40"/>
      <c r="D237" s="34"/>
      <c r="E237" s="34"/>
      <c r="F237" s="48"/>
      <c r="G237" s="44">
        <f>SUM(G238:G241)</f>
        <v>7</v>
      </c>
      <c r="H237" s="45">
        <f t="shared" si="57"/>
        <v>210</v>
      </c>
      <c r="I237" s="35">
        <f>SUM(I238:I241)</f>
        <v>108</v>
      </c>
      <c r="J237" s="35">
        <f>SUM(J238:J241)</f>
        <v>74</v>
      </c>
      <c r="K237" s="35">
        <f>SUM(K238:K241)</f>
        <v>12</v>
      </c>
      <c r="L237" s="35">
        <f>SUM(L238:L241)</f>
        <v>22</v>
      </c>
      <c r="M237" s="110">
        <f>SUM(M238:M241)</f>
        <v>102</v>
      </c>
      <c r="N237" s="43"/>
      <c r="O237" s="34"/>
      <c r="P237" s="41"/>
      <c r="Q237" s="40"/>
      <c r="R237" s="34"/>
      <c r="S237" s="41"/>
      <c r="Y237" s="389"/>
      <c r="AA237" s="300"/>
      <c r="AB237" s="298"/>
      <c r="AC237" s="298"/>
      <c r="AD237" s="298"/>
      <c r="AE237" s="298"/>
      <c r="AF237" s="298"/>
      <c r="AG237" s="391"/>
    </row>
    <row r="238" spans="1:33" s="109" customFormat="1" ht="15.75">
      <c r="A238" s="781" t="s">
        <v>399</v>
      </c>
      <c r="B238" s="639" t="s">
        <v>109</v>
      </c>
      <c r="C238" s="40"/>
      <c r="D238" s="34" t="s">
        <v>151</v>
      </c>
      <c r="E238" s="34"/>
      <c r="F238" s="48"/>
      <c r="G238" s="44">
        <v>2.5</v>
      </c>
      <c r="H238" s="45">
        <f>G238*30</f>
        <v>75</v>
      </c>
      <c r="I238" s="35">
        <f>SUM(J238:L238)</f>
        <v>36</v>
      </c>
      <c r="J238" s="35">
        <v>32</v>
      </c>
      <c r="K238" s="35">
        <v>4</v>
      </c>
      <c r="L238" s="35"/>
      <c r="M238" s="39">
        <f>H238-I238</f>
        <v>39</v>
      </c>
      <c r="N238" s="40"/>
      <c r="O238" s="13">
        <v>4</v>
      </c>
      <c r="P238" s="100"/>
      <c r="Q238" s="40"/>
      <c r="R238" s="34"/>
      <c r="S238" s="41"/>
      <c r="Y238" s="389"/>
      <c r="AA238" s="300"/>
      <c r="AB238" s="298"/>
      <c r="AC238" s="298"/>
      <c r="AD238" s="298"/>
      <c r="AE238" s="298"/>
      <c r="AF238" s="298"/>
      <c r="AG238" s="391"/>
    </row>
    <row r="239" spans="1:33" s="109" customFormat="1" ht="15.75">
      <c r="A239" s="781" t="s">
        <v>400</v>
      </c>
      <c r="B239" s="639" t="s">
        <v>109</v>
      </c>
      <c r="C239" s="40"/>
      <c r="D239" s="34"/>
      <c r="E239" s="34"/>
      <c r="F239" s="48"/>
      <c r="G239" s="44">
        <v>2</v>
      </c>
      <c r="H239" s="45">
        <f aca="true" t="shared" si="58" ref="H239:H246">G239*30</f>
        <v>60</v>
      </c>
      <c r="I239" s="35">
        <f>SUM(J239:L239)</f>
        <v>27</v>
      </c>
      <c r="J239" s="35">
        <v>27</v>
      </c>
      <c r="K239" s="35"/>
      <c r="L239" s="35"/>
      <c r="M239" s="39">
        <f>H239-I239</f>
        <v>33</v>
      </c>
      <c r="N239" s="40"/>
      <c r="O239" s="13"/>
      <c r="P239" s="100">
        <v>3</v>
      </c>
      <c r="Q239" s="40"/>
      <c r="R239" s="34"/>
      <c r="S239" s="41"/>
      <c r="Y239" s="389"/>
      <c r="AA239" s="300"/>
      <c r="AB239" s="298"/>
      <c r="AC239" s="298"/>
      <c r="AD239" s="298"/>
      <c r="AE239" s="298"/>
      <c r="AF239" s="298"/>
      <c r="AG239" s="391"/>
    </row>
    <row r="240" spans="1:33" s="109" customFormat="1" ht="15.75">
      <c r="A240" s="781" t="s">
        <v>401</v>
      </c>
      <c r="B240" s="639" t="s">
        <v>109</v>
      </c>
      <c r="C240" s="40">
        <v>3</v>
      </c>
      <c r="D240" s="34"/>
      <c r="E240" s="34"/>
      <c r="F240" s="48"/>
      <c r="G240" s="44">
        <v>1.5</v>
      </c>
      <c r="H240" s="45">
        <f t="shared" si="58"/>
        <v>45</v>
      </c>
      <c r="I240" s="35">
        <f>SUM(J240:L240)</f>
        <v>30</v>
      </c>
      <c r="J240" s="35">
        <v>15</v>
      </c>
      <c r="K240" s="35">
        <v>8</v>
      </c>
      <c r="L240" s="35">
        <v>7</v>
      </c>
      <c r="M240" s="39">
        <f>H240-I240</f>
        <v>15</v>
      </c>
      <c r="N240" s="40"/>
      <c r="O240" s="34"/>
      <c r="P240" s="41"/>
      <c r="Q240" s="40">
        <v>2</v>
      </c>
      <c r="R240" s="34"/>
      <c r="S240" s="41"/>
      <c r="Y240" s="389"/>
      <c r="AA240" s="300"/>
      <c r="AB240" s="298"/>
      <c r="AC240" s="298"/>
      <c r="AD240" s="298"/>
      <c r="AE240" s="298"/>
      <c r="AF240" s="298"/>
      <c r="AG240" s="391"/>
    </row>
    <row r="241" spans="1:33" s="109" customFormat="1" ht="15.75">
      <c r="A241" s="781" t="s">
        <v>402</v>
      </c>
      <c r="B241" s="639" t="s">
        <v>110</v>
      </c>
      <c r="C241" s="40"/>
      <c r="D241" s="34"/>
      <c r="E241" s="34"/>
      <c r="F241" s="47">
        <v>3</v>
      </c>
      <c r="G241" s="650">
        <v>1</v>
      </c>
      <c r="H241" s="45">
        <f t="shared" si="58"/>
        <v>30</v>
      </c>
      <c r="I241" s="35">
        <f>SUM(J241:L241)</f>
        <v>15</v>
      </c>
      <c r="J241" s="35"/>
      <c r="K241" s="35"/>
      <c r="L241" s="35">
        <v>15</v>
      </c>
      <c r="M241" s="39">
        <f>H241-I241</f>
        <v>15</v>
      </c>
      <c r="N241" s="40"/>
      <c r="O241" s="34"/>
      <c r="P241" s="41"/>
      <c r="Q241" s="40">
        <v>1</v>
      </c>
      <c r="R241" s="34"/>
      <c r="S241" s="41"/>
      <c r="Y241" s="389"/>
      <c r="AA241" s="300"/>
      <c r="AB241" s="298"/>
      <c r="AC241" s="298"/>
      <c r="AD241" s="298"/>
      <c r="AE241" s="298"/>
      <c r="AF241" s="298"/>
      <c r="AG241" s="391"/>
    </row>
    <row r="242" spans="1:33" s="109" customFormat="1" ht="17.25" customHeight="1">
      <c r="A242" s="779" t="s">
        <v>390</v>
      </c>
      <c r="B242" s="646" t="s">
        <v>111</v>
      </c>
      <c r="C242" s="33"/>
      <c r="D242" s="34"/>
      <c r="E242" s="35"/>
      <c r="F242" s="36"/>
      <c r="G242" s="44">
        <f>SUM(G243:G244)</f>
        <v>11</v>
      </c>
      <c r="H242" s="45">
        <f t="shared" si="58"/>
        <v>330</v>
      </c>
      <c r="I242" s="34"/>
      <c r="J242" s="35"/>
      <c r="K242" s="35"/>
      <c r="L242" s="35"/>
      <c r="M242" s="41"/>
      <c r="N242" s="40"/>
      <c r="O242" s="34"/>
      <c r="P242" s="41"/>
      <c r="Q242" s="40"/>
      <c r="R242" s="34"/>
      <c r="S242" s="41"/>
      <c r="Y242" s="389"/>
      <c r="AA242" s="300"/>
      <c r="AB242" s="298"/>
      <c r="AC242" s="298"/>
      <c r="AD242" s="298"/>
      <c r="AE242" s="298"/>
      <c r="AF242" s="298"/>
      <c r="AG242" s="391"/>
    </row>
    <row r="243" spans="1:33" s="109" customFormat="1" ht="15.75">
      <c r="A243" s="779"/>
      <c r="B243" s="638" t="s">
        <v>310</v>
      </c>
      <c r="C243" s="33"/>
      <c r="D243" s="34"/>
      <c r="E243" s="35"/>
      <c r="F243" s="36"/>
      <c r="G243" s="37">
        <v>7</v>
      </c>
      <c r="H243" s="42">
        <f t="shared" si="58"/>
        <v>210</v>
      </c>
      <c r="I243" s="34"/>
      <c r="J243" s="35"/>
      <c r="K243" s="35"/>
      <c r="L243" s="35"/>
      <c r="M243" s="41"/>
      <c r="N243" s="40"/>
      <c r="O243" s="34"/>
      <c r="P243" s="41"/>
      <c r="Q243" s="40"/>
      <c r="R243" s="34"/>
      <c r="S243" s="41"/>
      <c r="Y243" s="389"/>
      <c r="AA243" s="300"/>
      <c r="AB243" s="298"/>
      <c r="AC243" s="298"/>
      <c r="AD243" s="298"/>
      <c r="AE243" s="298"/>
      <c r="AF243" s="298"/>
      <c r="AG243" s="391"/>
    </row>
    <row r="244" spans="1:33" s="109" customFormat="1" ht="15.75">
      <c r="A244" s="779"/>
      <c r="B244" s="639" t="s">
        <v>31</v>
      </c>
      <c r="C244" s="40"/>
      <c r="D244" s="34"/>
      <c r="E244" s="34"/>
      <c r="F244" s="48"/>
      <c r="G244" s="44">
        <f>SUM(G245:G246)</f>
        <v>4</v>
      </c>
      <c r="H244" s="45">
        <f t="shared" si="58"/>
        <v>120</v>
      </c>
      <c r="I244" s="35">
        <f>SUM(I245:I246)</f>
        <v>72</v>
      </c>
      <c r="J244" s="35">
        <f>SUM(J245:J246)</f>
        <v>39</v>
      </c>
      <c r="K244" s="35">
        <f>SUM(K245:K246)</f>
        <v>17</v>
      </c>
      <c r="L244" s="35">
        <f>SUM(L245:L246)</f>
        <v>16</v>
      </c>
      <c r="M244" s="39">
        <f>H244-I244</f>
        <v>48</v>
      </c>
      <c r="N244" s="40"/>
      <c r="O244" s="34"/>
      <c r="P244" s="41"/>
      <c r="Q244" s="40"/>
      <c r="R244" s="34"/>
      <c r="S244" s="41"/>
      <c r="Y244" s="389"/>
      <c r="AA244" s="300"/>
      <c r="AB244" s="298"/>
      <c r="AC244" s="298"/>
      <c r="AD244" s="298"/>
      <c r="AE244" s="298"/>
      <c r="AF244" s="298"/>
      <c r="AG244" s="391"/>
    </row>
    <row r="245" spans="1:33" s="109" customFormat="1" ht="30" customHeight="1">
      <c r="A245" s="779" t="s">
        <v>391</v>
      </c>
      <c r="B245" s="639" t="s">
        <v>111</v>
      </c>
      <c r="C245" s="40"/>
      <c r="D245" s="34"/>
      <c r="E245" s="34"/>
      <c r="F245" s="48"/>
      <c r="G245" s="44">
        <v>2.5</v>
      </c>
      <c r="H245" s="45">
        <f t="shared" si="58"/>
        <v>75</v>
      </c>
      <c r="I245" s="35">
        <f>SUM(J245:L245)</f>
        <v>45</v>
      </c>
      <c r="J245" s="35">
        <v>30</v>
      </c>
      <c r="K245" s="35">
        <v>8</v>
      </c>
      <c r="L245" s="35">
        <v>7</v>
      </c>
      <c r="M245" s="39">
        <f>H245-I245</f>
        <v>30</v>
      </c>
      <c r="N245" s="40"/>
      <c r="O245" s="34"/>
      <c r="P245" s="41"/>
      <c r="Q245" s="40">
        <v>3</v>
      </c>
      <c r="R245" s="34"/>
      <c r="S245" s="41"/>
      <c r="Y245" s="389"/>
      <c r="AA245" s="300"/>
      <c r="AB245" s="298"/>
      <c r="AC245" s="298"/>
      <c r="AD245" s="298"/>
      <c r="AE245" s="298"/>
      <c r="AF245" s="298"/>
      <c r="AG245" s="391"/>
    </row>
    <row r="246" spans="1:33" s="109" customFormat="1" ht="29.25" customHeight="1">
      <c r="A246" s="779" t="s">
        <v>403</v>
      </c>
      <c r="B246" s="639" t="s">
        <v>111</v>
      </c>
      <c r="C246" s="40" t="s">
        <v>153</v>
      </c>
      <c r="D246" s="34"/>
      <c r="E246" s="34"/>
      <c r="F246" s="48"/>
      <c r="G246" s="44">
        <v>1.5</v>
      </c>
      <c r="H246" s="45">
        <f t="shared" si="58"/>
        <v>45</v>
      </c>
      <c r="I246" s="35">
        <f>SUM(J246:L246)</f>
        <v>27</v>
      </c>
      <c r="J246" s="35">
        <v>9</v>
      </c>
      <c r="K246" s="35">
        <v>9</v>
      </c>
      <c r="L246" s="35">
        <v>9</v>
      </c>
      <c r="M246" s="39">
        <f>H246-I246</f>
        <v>18</v>
      </c>
      <c r="N246" s="40"/>
      <c r="O246" s="34"/>
      <c r="P246" s="41"/>
      <c r="Q246" s="40"/>
      <c r="R246" s="34">
        <v>3</v>
      </c>
      <c r="S246" s="41"/>
      <c r="Y246" s="389"/>
      <c r="AA246" s="300"/>
      <c r="AB246" s="298"/>
      <c r="AC246" s="298"/>
      <c r="AD246" s="298"/>
      <c r="AE246" s="298"/>
      <c r="AF246" s="298"/>
      <c r="AG246" s="391"/>
    </row>
    <row r="247" spans="1:33" s="109" customFormat="1" ht="15.75">
      <c r="A247" s="779" t="s">
        <v>392</v>
      </c>
      <c r="B247" s="637" t="s">
        <v>112</v>
      </c>
      <c r="C247" s="33"/>
      <c r="D247" s="34"/>
      <c r="E247" s="35"/>
      <c r="F247" s="36"/>
      <c r="G247" s="44">
        <v>5</v>
      </c>
      <c r="H247" s="45">
        <f t="shared" si="57"/>
        <v>150</v>
      </c>
      <c r="I247" s="34"/>
      <c r="J247" s="35"/>
      <c r="K247" s="35"/>
      <c r="L247" s="35"/>
      <c r="M247" s="41"/>
      <c r="N247" s="40"/>
      <c r="O247" s="34"/>
      <c r="P247" s="41"/>
      <c r="Q247" s="40"/>
      <c r="R247" s="34"/>
      <c r="S247" s="41"/>
      <c r="Y247" s="389"/>
      <c r="AA247" s="300"/>
      <c r="AB247" s="298"/>
      <c r="AC247" s="298"/>
      <c r="AD247" s="298"/>
      <c r="AE247" s="298"/>
      <c r="AF247" s="298"/>
      <c r="AG247" s="391"/>
    </row>
    <row r="248" spans="1:33" s="109" customFormat="1" ht="15.75">
      <c r="A248" s="779"/>
      <c r="B248" s="638" t="s">
        <v>310</v>
      </c>
      <c r="C248" s="33"/>
      <c r="D248" s="34"/>
      <c r="E248" s="35"/>
      <c r="F248" s="36"/>
      <c r="G248" s="37">
        <v>1.5</v>
      </c>
      <c r="H248" s="42">
        <f t="shared" si="57"/>
        <v>45</v>
      </c>
      <c r="I248" s="34"/>
      <c r="J248" s="35"/>
      <c r="K248" s="35"/>
      <c r="L248" s="35"/>
      <c r="M248" s="41"/>
      <c r="N248" s="40"/>
      <c r="O248" s="34"/>
      <c r="P248" s="41"/>
      <c r="Q248" s="40"/>
      <c r="R248" s="34"/>
      <c r="S248" s="41"/>
      <c r="Y248" s="389"/>
      <c r="AA248" s="300"/>
      <c r="AB248" s="298"/>
      <c r="AC248" s="298"/>
      <c r="AD248" s="298"/>
      <c r="AE248" s="298"/>
      <c r="AF248" s="298"/>
      <c r="AG248" s="391"/>
    </row>
    <row r="249" spans="1:33" s="109" customFormat="1" ht="15.75">
      <c r="A249" s="779" t="s">
        <v>404</v>
      </c>
      <c r="B249" s="639" t="s">
        <v>31</v>
      </c>
      <c r="C249" s="40" t="s">
        <v>151</v>
      </c>
      <c r="D249" s="34"/>
      <c r="E249" s="35"/>
      <c r="F249" s="36"/>
      <c r="G249" s="44">
        <v>3.5</v>
      </c>
      <c r="H249" s="45">
        <f t="shared" si="57"/>
        <v>105</v>
      </c>
      <c r="I249" s="35">
        <f>SUM(J249:L249)</f>
        <v>36</v>
      </c>
      <c r="J249" s="35">
        <v>27</v>
      </c>
      <c r="K249" s="35">
        <v>9</v>
      </c>
      <c r="L249" s="35"/>
      <c r="M249" s="39">
        <f>H249-I249</f>
        <v>69</v>
      </c>
      <c r="N249" s="40"/>
      <c r="O249" s="34">
        <v>4</v>
      </c>
      <c r="P249" s="41"/>
      <c r="Q249" s="40"/>
      <c r="R249" s="34"/>
      <c r="S249" s="41"/>
      <c r="Y249" s="389"/>
      <c r="AA249" s="300"/>
      <c r="AB249" s="298"/>
      <c r="AC249" s="298"/>
      <c r="AD249" s="298"/>
      <c r="AE249" s="298"/>
      <c r="AF249" s="298"/>
      <c r="AG249" s="391"/>
    </row>
    <row r="250" spans="1:33" s="109" customFormat="1" ht="15.75">
      <c r="A250" s="779" t="s">
        <v>393</v>
      </c>
      <c r="B250" s="637" t="s">
        <v>29</v>
      </c>
      <c r="C250" s="40"/>
      <c r="D250" s="34"/>
      <c r="E250" s="59"/>
      <c r="F250" s="60"/>
      <c r="G250" s="64">
        <v>5</v>
      </c>
      <c r="H250" s="45">
        <f t="shared" si="57"/>
        <v>150</v>
      </c>
      <c r="I250" s="35"/>
      <c r="J250" s="35"/>
      <c r="K250" s="35"/>
      <c r="L250" s="35"/>
      <c r="M250" s="39"/>
      <c r="N250" s="61"/>
      <c r="O250" s="62"/>
      <c r="P250" s="63"/>
      <c r="Q250" s="61"/>
      <c r="R250" s="62"/>
      <c r="S250" s="63"/>
      <c r="Y250" s="389"/>
      <c r="AA250" s="300"/>
      <c r="AB250" s="298"/>
      <c r="AC250" s="298"/>
      <c r="AD250" s="298"/>
      <c r="AE250" s="298"/>
      <c r="AF250" s="298"/>
      <c r="AG250" s="391"/>
    </row>
    <row r="251" spans="1:33" s="109" customFormat="1" ht="15.75">
      <c r="A251" s="779"/>
      <c r="B251" s="638" t="s">
        <v>310</v>
      </c>
      <c r="C251" s="40"/>
      <c r="D251" s="34"/>
      <c r="E251" s="59"/>
      <c r="F251" s="60"/>
      <c r="G251" s="56">
        <v>3.5</v>
      </c>
      <c r="H251" s="38">
        <f t="shared" si="57"/>
        <v>105</v>
      </c>
      <c r="I251" s="34"/>
      <c r="J251" s="35"/>
      <c r="K251" s="35"/>
      <c r="L251" s="35"/>
      <c r="M251" s="41"/>
      <c r="N251" s="61"/>
      <c r="O251" s="62"/>
      <c r="P251" s="63"/>
      <c r="Q251" s="61"/>
      <c r="R251" s="62"/>
      <c r="S251" s="63"/>
      <c r="Y251" s="389"/>
      <c r="AA251" s="300"/>
      <c r="AB251" s="298"/>
      <c r="AC251" s="298"/>
      <c r="AD251" s="298"/>
      <c r="AE251" s="298"/>
      <c r="AF251" s="298"/>
      <c r="AG251" s="391"/>
    </row>
    <row r="252" spans="1:33" s="109" customFormat="1" ht="15.75">
      <c r="A252" s="779" t="s">
        <v>394</v>
      </c>
      <c r="B252" s="639" t="s">
        <v>31</v>
      </c>
      <c r="C252" s="40"/>
      <c r="D252" s="34">
        <v>3</v>
      </c>
      <c r="E252" s="59"/>
      <c r="F252" s="60"/>
      <c r="G252" s="64">
        <v>1.5</v>
      </c>
      <c r="H252" s="45">
        <f t="shared" si="57"/>
        <v>45</v>
      </c>
      <c r="I252" s="35">
        <f>SUM(J252:L252)</f>
        <v>30</v>
      </c>
      <c r="J252" s="35">
        <v>15</v>
      </c>
      <c r="K252" s="35"/>
      <c r="L252" s="35">
        <v>15</v>
      </c>
      <c r="M252" s="39">
        <f>H252-I252</f>
        <v>15</v>
      </c>
      <c r="N252" s="61"/>
      <c r="O252" s="62"/>
      <c r="P252" s="63"/>
      <c r="Q252" s="61">
        <v>2</v>
      </c>
      <c r="R252" s="62"/>
      <c r="S252" s="63"/>
      <c r="Y252" s="389"/>
      <c r="AA252" s="300"/>
      <c r="AB252" s="298"/>
      <c r="AC252" s="298"/>
      <c r="AD252" s="298"/>
      <c r="AE252" s="298"/>
      <c r="AF252" s="298"/>
      <c r="AG252" s="391"/>
    </row>
    <row r="253" spans="1:33" s="109" customFormat="1" ht="15.75">
      <c r="A253" s="779" t="s">
        <v>395</v>
      </c>
      <c r="B253" s="649" t="s">
        <v>114</v>
      </c>
      <c r="C253" s="61"/>
      <c r="D253" s="62"/>
      <c r="E253" s="59"/>
      <c r="F253" s="60"/>
      <c r="G253" s="64">
        <v>6</v>
      </c>
      <c r="H253" s="45">
        <f t="shared" si="57"/>
        <v>180</v>
      </c>
      <c r="I253" s="34"/>
      <c r="J253" s="35"/>
      <c r="K253" s="35"/>
      <c r="L253" s="35"/>
      <c r="M253" s="39"/>
      <c r="N253" s="61"/>
      <c r="O253" s="62"/>
      <c r="P253" s="63"/>
      <c r="Q253" s="61"/>
      <c r="R253" s="62"/>
      <c r="S253" s="63"/>
      <c r="Y253" s="389"/>
      <c r="AA253" s="300"/>
      <c r="AB253" s="298"/>
      <c r="AC253" s="298"/>
      <c r="AD253" s="298"/>
      <c r="AE253" s="298"/>
      <c r="AF253" s="298"/>
      <c r="AG253" s="391"/>
    </row>
    <row r="254" spans="1:33" s="109" customFormat="1" ht="15.75">
      <c r="A254" s="779"/>
      <c r="B254" s="638" t="s">
        <v>310</v>
      </c>
      <c r="C254" s="40"/>
      <c r="D254" s="34"/>
      <c r="E254" s="59"/>
      <c r="F254" s="60"/>
      <c r="G254" s="56">
        <v>3</v>
      </c>
      <c r="H254" s="42">
        <f t="shared" si="57"/>
        <v>90</v>
      </c>
      <c r="I254" s="34"/>
      <c r="J254" s="35"/>
      <c r="K254" s="35"/>
      <c r="L254" s="35"/>
      <c r="M254" s="39"/>
      <c r="N254" s="61"/>
      <c r="O254" s="62"/>
      <c r="P254" s="63"/>
      <c r="Q254" s="61"/>
      <c r="R254" s="62"/>
      <c r="S254" s="63"/>
      <c r="Y254" s="389"/>
      <c r="AA254" s="300"/>
      <c r="AB254" s="298"/>
      <c r="AC254" s="298"/>
      <c r="AD254" s="298"/>
      <c r="AE254" s="298"/>
      <c r="AF254" s="298"/>
      <c r="AG254" s="391"/>
    </row>
    <row r="255" spans="1:33" s="109" customFormat="1" ht="15.75">
      <c r="A255" s="779" t="s">
        <v>396</v>
      </c>
      <c r="B255" s="639" t="s">
        <v>31</v>
      </c>
      <c r="C255" s="40"/>
      <c r="D255" s="34" t="s">
        <v>153</v>
      </c>
      <c r="E255" s="59"/>
      <c r="F255" s="60"/>
      <c r="G255" s="64">
        <v>3</v>
      </c>
      <c r="H255" s="45">
        <f t="shared" si="57"/>
        <v>90</v>
      </c>
      <c r="I255" s="35">
        <f>SUM(J255:L255)</f>
        <v>54</v>
      </c>
      <c r="J255" s="35">
        <v>27</v>
      </c>
      <c r="K255" s="35"/>
      <c r="L255" s="35">
        <v>27</v>
      </c>
      <c r="M255" s="39">
        <f>H255-I255</f>
        <v>36</v>
      </c>
      <c r="N255" s="61"/>
      <c r="O255" s="62"/>
      <c r="P255" s="63"/>
      <c r="Q255" s="61"/>
      <c r="R255" s="62">
        <v>6</v>
      </c>
      <c r="S255" s="63"/>
      <c r="Y255" s="389"/>
      <c r="AA255" s="300"/>
      <c r="AB255" s="298"/>
      <c r="AC255" s="298"/>
      <c r="AD255" s="298"/>
      <c r="AE255" s="298"/>
      <c r="AF255" s="298"/>
      <c r="AG255" s="391"/>
    </row>
    <row r="256" spans="1:33" s="109" customFormat="1" ht="15.75">
      <c r="A256" s="779" t="s">
        <v>397</v>
      </c>
      <c r="B256" s="649" t="s">
        <v>115</v>
      </c>
      <c r="C256" s="61"/>
      <c r="D256" s="62"/>
      <c r="E256" s="59"/>
      <c r="F256" s="60"/>
      <c r="G256" s="75">
        <v>4</v>
      </c>
      <c r="H256" s="76">
        <f aca="true" t="shared" si="59" ref="H256:H265">G256*30</f>
        <v>120</v>
      </c>
      <c r="I256" s="59"/>
      <c r="J256" s="59"/>
      <c r="K256" s="59"/>
      <c r="L256" s="59"/>
      <c r="M256" s="74"/>
      <c r="N256" s="61"/>
      <c r="O256" s="62"/>
      <c r="P256" s="63"/>
      <c r="Q256" s="61"/>
      <c r="R256" s="62"/>
      <c r="S256" s="63"/>
      <c r="Y256" s="389"/>
      <c r="AA256" s="300"/>
      <c r="AB256" s="298"/>
      <c r="AC256" s="298"/>
      <c r="AD256" s="298"/>
      <c r="AE256" s="298"/>
      <c r="AF256" s="298"/>
      <c r="AG256" s="391"/>
    </row>
    <row r="257" spans="1:33" s="109" customFormat="1" ht="15.75">
      <c r="A257" s="779"/>
      <c r="B257" s="638" t="s">
        <v>310</v>
      </c>
      <c r="C257" s="61"/>
      <c r="D257" s="62"/>
      <c r="E257" s="59"/>
      <c r="F257" s="60"/>
      <c r="G257" s="72">
        <v>3</v>
      </c>
      <c r="H257" s="73">
        <f t="shared" si="59"/>
        <v>90</v>
      </c>
      <c r="I257" s="59"/>
      <c r="J257" s="59"/>
      <c r="K257" s="59"/>
      <c r="L257" s="59"/>
      <c r="M257" s="74"/>
      <c r="N257" s="61"/>
      <c r="O257" s="62"/>
      <c r="P257" s="63"/>
      <c r="Q257" s="61"/>
      <c r="R257" s="62"/>
      <c r="S257" s="63"/>
      <c r="Y257" s="389"/>
      <c r="AA257" s="300"/>
      <c r="AB257" s="298"/>
      <c r="AC257" s="298"/>
      <c r="AD257" s="298"/>
      <c r="AE257" s="298"/>
      <c r="AF257" s="298"/>
      <c r="AG257" s="391"/>
    </row>
    <row r="258" spans="1:33" s="109" customFormat="1" ht="15.75">
      <c r="A258" s="779" t="s">
        <v>398</v>
      </c>
      <c r="B258" s="639" t="s">
        <v>31</v>
      </c>
      <c r="C258" s="61"/>
      <c r="D258" s="62" t="s">
        <v>154</v>
      </c>
      <c r="E258" s="59"/>
      <c r="F258" s="60"/>
      <c r="G258" s="75">
        <v>1</v>
      </c>
      <c r="H258" s="76">
        <f t="shared" si="59"/>
        <v>30</v>
      </c>
      <c r="I258" s="59">
        <f>SUM(J258:L258)</f>
        <v>16</v>
      </c>
      <c r="J258" s="59">
        <v>8</v>
      </c>
      <c r="K258" s="59">
        <v>8</v>
      </c>
      <c r="L258" s="59"/>
      <c r="M258" s="74">
        <f>H258-I258</f>
        <v>14</v>
      </c>
      <c r="N258" s="43"/>
      <c r="O258" s="62"/>
      <c r="P258" s="63"/>
      <c r="Q258" s="61"/>
      <c r="R258" s="62"/>
      <c r="S258" s="63">
        <v>2</v>
      </c>
      <c r="Y258" s="389"/>
      <c r="AA258" s="300"/>
      <c r="AB258" s="298"/>
      <c r="AC258" s="298"/>
      <c r="AD258" s="298"/>
      <c r="AE258" s="298"/>
      <c r="AF258" s="298"/>
      <c r="AG258" s="391"/>
    </row>
    <row r="259" spans="1:33" s="109" customFormat="1" ht="15.75">
      <c r="A259" s="782" t="s">
        <v>406</v>
      </c>
      <c r="B259" s="637" t="s">
        <v>235</v>
      </c>
      <c r="C259" s="61"/>
      <c r="D259" s="62"/>
      <c r="E259" s="59"/>
      <c r="F259" s="60"/>
      <c r="G259" s="75">
        <v>3</v>
      </c>
      <c r="H259" s="45">
        <f t="shared" si="59"/>
        <v>90</v>
      </c>
      <c r="I259" s="35"/>
      <c r="J259" s="35"/>
      <c r="K259" s="35"/>
      <c r="L259" s="35"/>
      <c r="M259" s="39"/>
      <c r="N259" s="61"/>
      <c r="O259" s="61"/>
      <c r="P259" s="63"/>
      <c r="Q259" s="61"/>
      <c r="R259" s="62"/>
      <c r="S259" s="63"/>
      <c r="Y259" s="389"/>
      <c r="AA259" s="300"/>
      <c r="AB259" s="298"/>
      <c r="AC259" s="298"/>
      <c r="AD259" s="298"/>
      <c r="AE259" s="298"/>
      <c r="AF259" s="298"/>
      <c r="AG259" s="391"/>
    </row>
    <row r="260" spans="1:33" s="109" customFormat="1" ht="15.75">
      <c r="A260" s="779"/>
      <c r="B260" s="638" t="s">
        <v>310</v>
      </c>
      <c r="C260" s="61"/>
      <c r="D260" s="62"/>
      <c r="E260" s="59"/>
      <c r="F260" s="60"/>
      <c r="G260" s="72">
        <v>2.5</v>
      </c>
      <c r="H260" s="38">
        <f t="shared" si="59"/>
        <v>75</v>
      </c>
      <c r="I260" s="59"/>
      <c r="J260" s="59"/>
      <c r="K260" s="59"/>
      <c r="L260" s="59"/>
      <c r="M260" s="74"/>
      <c r="N260" s="61"/>
      <c r="O260" s="61"/>
      <c r="P260" s="63"/>
      <c r="Q260" s="61"/>
      <c r="R260" s="62"/>
      <c r="S260" s="63"/>
      <c r="Y260" s="389"/>
      <c r="AA260" s="300"/>
      <c r="AB260" s="298"/>
      <c r="AC260" s="298"/>
      <c r="AD260" s="298"/>
      <c r="AE260" s="298"/>
      <c r="AF260" s="298"/>
      <c r="AG260" s="391"/>
    </row>
    <row r="261" spans="1:33" s="109" customFormat="1" ht="15.75">
      <c r="A261" s="783" t="s">
        <v>405</v>
      </c>
      <c r="B261" s="639" t="s">
        <v>31</v>
      </c>
      <c r="C261" s="61"/>
      <c r="D261" s="62" t="s">
        <v>153</v>
      </c>
      <c r="E261" s="59"/>
      <c r="F261" s="60"/>
      <c r="G261" s="75">
        <v>0.5</v>
      </c>
      <c r="H261" s="45">
        <f t="shared" si="59"/>
        <v>15</v>
      </c>
      <c r="I261" s="35">
        <f>SUM(J261:L261)</f>
        <v>9</v>
      </c>
      <c r="J261" s="35"/>
      <c r="K261" s="35"/>
      <c r="L261" s="35">
        <v>9</v>
      </c>
      <c r="M261" s="39">
        <f>H261-I261</f>
        <v>6</v>
      </c>
      <c r="N261" s="61"/>
      <c r="O261" s="61"/>
      <c r="P261" s="63"/>
      <c r="Q261" s="61"/>
      <c r="R261" s="62">
        <v>1</v>
      </c>
      <c r="S261" s="63"/>
      <c r="Y261" s="389"/>
      <c r="AA261" s="300"/>
      <c r="AB261" s="298"/>
      <c r="AC261" s="298"/>
      <c r="AD261" s="298"/>
      <c r="AE261" s="298"/>
      <c r="AF261" s="298"/>
      <c r="AG261" s="391"/>
    </row>
    <row r="262" spans="1:33" s="109" customFormat="1" ht="16.5" customHeight="1">
      <c r="A262" s="782" t="s">
        <v>420</v>
      </c>
      <c r="B262" s="637" t="s">
        <v>116</v>
      </c>
      <c r="C262" s="43"/>
      <c r="D262" s="62"/>
      <c r="E262" s="59"/>
      <c r="F262" s="60"/>
      <c r="G262" s="75">
        <f>G263+G264</f>
        <v>3</v>
      </c>
      <c r="H262" s="45">
        <f t="shared" si="59"/>
        <v>90</v>
      </c>
      <c r="I262" s="59"/>
      <c r="J262" s="59"/>
      <c r="K262" s="59"/>
      <c r="L262" s="59"/>
      <c r="M262" s="74"/>
      <c r="N262" s="61"/>
      <c r="O262" s="62"/>
      <c r="P262" s="63"/>
      <c r="Q262" s="61"/>
      <c r="R262" s="62"/>
      <c r="S262" s="63"/>
      <c r="Y262" s="389"/>
      <c r="AA262" s="300"/>
      <c r="AB262" s="298"/>
      <c r="AC262" s="298"/>
      <c r="AD262" s="298"/>
      <c r="AE262" s="298"/>
      <c r="AF262" s="298"/>
      <c r="AG262" s="391"/>
    </row>
    <row r="263" spans="1:33" s="109" customFormat="1" ht="15.75">
      <c r="A263" s="779"/>
      <c r="B263" s="637" t="s">
        <v>310</v>
      </c>
      <c r="C263" s="40"/>
      <c r="D263" s="34"/>
      <c r="E263" s="59"/>
      <c r="F263" s="60"/>
      <c r="G263" s="72">
        <v>1.5</v>
      </c>
      <c r="H263" s="38">
        <f t="shared" si="59"/>
        <v>45</v>
      </c>
      <c r="I263" s="35"/>
      <c r="J263" s="35"/>
      <c r="K263" s="35"/>
      <c r="L263" s="35"/>
      <c r="M263" s="39"/>
      <c r="N263" s="61"/>
      <c r="O263" s="62"/>
      <c r="P263" s="63"/>
      <c r="Q263" s="61"/>
      <c r="R263" s="62"/>
      <c r="S263" s="63"/>
      <c r="T263" s="109">
        <v>1</v>
      </c>
      <c r="Y263" s="389"/>
      <c r="AA263" s="300" t="s">
        <v>164</v>
      </c>
      <c r="AB263" s="298">
        <f>COUNTIF($D213:$D330,#REF!)</f>
        <v>0</v>
      </c>
      <c r="AC263" s="298">
        <f>COUNTIF($D213:$D330,#REF!)</f>
        <v>0</v>
      </c>
      <c r="AD263" s="298">
        <f>COUNTIF($D213:$D330,#REF!)</f>
        <v>0</v>
      </c>
      <c r="AE263" s="298">
        <f>COUNTIF($D213:$D330,#REF!)</f>
        <v>0</v>
      </c>
      <c r="AF263" s="298">
        <f>COUNTIF($D213:$D330,#REF!)</f>
        <v>0</v>
      </c>
      <c r="AG263" s="391">
        <f>COUNTIF($D213:$D330,#REF!)</f>
        <v>0</v>
      </c>
    </row>
    <row r="264" spans="1:33" s="109" customFormat="1" ht="16.5" thickBot="1">
      <c r="A264" s="784" t="s">
        <v>421</v>
      </c>
      <c r="B264" s="639" t="s">
        <v>31</v>
      </c>
      <c r="C264" s="77"/>
      <c r="D264" s="78" t="s">
        <v>154</v>
      </c>
      <c r="E264" s="79"/>
      <c r="F264" s="80"/>
      <c r="G264" s="81">
        <v>1.5</v>
      </c>
      <c r="H264" s="82">
        <f t="shared" si="59"/>
        <v>45</v>
      </c>
      <c r="I264" s="83">
        <f>SUM(J264:L264)</f>
        <v>24</v>
      </c>
      <c r="J264" s="83">
        <v>16</v>
      </c>
      <c r="K264" s="83"/>
      <c r="L264" s="83">
        <v>8</v>
      </c>
      <c r="M264" s="84">
        <f>H264-I264</f>
        <v>21</v>
      </c>
      <c r="N264" s="69"/>
      <c r="O264" s="70"/>
      <c r="P264" s="71"/>
      <c r="Q264" s="69"/>
      <c r="R264" s="70"/>
      <c r="S264" s="71">
        <v>3</v>
      </c>
      <c r="T264" s="109">
        <v>2</v>
      </c>
      <c r="Y264" s="389"/>
      <c r="AA264" s="301" t="s">
        <v>165</v>
      </c>
      <c r="AB264" s="298">
        <f>COUNTIF($E213:$E330,#REF!)</f>
        <v>0</v>
      </c>
      <c r="AC264" s="298">
        <f>COUNTIF($E213:$E330,#REF!)</f>
        <v>0</v>
      </c>
      <c r="AD264" s="298">
        <f>COUNTIF($E213:$E330,#REF!)</f>
        <v>0</v>
      </c>
      <c r="AE264" s="298">
        <f>COUNTIF($E213:$E330,#REF!)</f>
        <v>0</v>
      </c>
      <c r="AF264" s="298">
        <f>COUNTIF($E213:$E330,#REF!)</f>
        <v>0</v>
      </c>
      <c r="AG264" s="391">
        <f>COUNTIF($E213:$E330,#REF!)</f>
        <v>0</v>
      </c>
    </row>
    <row r="265" spans="1:33" s="109" customFormat="1" ht="16.5" hidden="1" thickBot="1">
      <c r="A265" s="1175" t="s">
        <v>336</v>
      </c>
      <c r="B265" s="1202"/>
      <c r="C265" s="592"/>
      <c r="D265" s="593"/>
      <c r="E265" s="594"/>
      <c r="F265" s="595"/>
      <c r="G265" s="596">
        <f>G213+G216+G219+G222+G227+G230+S2166+G235+G242+G247+G250+G253+G256+G259+G262</f>
        <v>78.5</v>
      </c>
      <c r="H265" s="597">
        <f t="shared" si="59"/>
        <v>2355</v>
      </c>
      <c r="I265" s="596"/>
      <c r="J265" s="596"/>
      <c r="K265" s="596"/>
      <c r="L265" s="596"/>
      <c r="M265" s="602"/>
      <c r="N265" s="598"/>
      <c r="O265" s="628">
        <f>SUM(O213:O264)</f>
        <v>8</v>
      </c>
      <c r="P265" s="628">
        <f>SUM(P213:P264)</f>
        <v>3</v>
      </c>
      <c r="Q265" s="628">
        <f>SUM(Q213:Q264)</f>
        <v>14</v>
      </c>
      <c r="R265" s="628">
        <f>SUM(R213:R264)</f>
        <v>17</v>
      </c>
      <c r="S265" s="628">
        <f>SUM(S213:S264)</f>
        <v>16</v>
      </c>
      <c r="AA265" s="361"/>
      <c r="AB265" s="362"/>
      <c r="AC265" s="362"/>
      <c r="AD265" s="362"/>
      <c r="AE265" s="362"/>
      <c r="AF265" s="362"/>
      <c r="AG265" s="362"/>
    </row>
    <row r="266" spans="1:33" s="109" customFormat="1" ht="16.5" hidden="1" thickBot="1">
      <c r="A266" s="1173" t="s">
        <v>314</v>
      </c>
      <c r="B266" s="1170"/>
      <c r="C266" s="624"/>
      <c r="D266" s="593"/>
      <c r="E266" s="594"/>
      <c r="F266" s="595"/>
      <c r="G266" s="616">
        <f>G265-G267</f>
        <v>42.5</v>
      </c>
      <c r="H266" s="617">
        <f>H265-H267</f>
        <v>1275</v>
      </c>
      <c r="I266" s="605"/>
      <c r="J266" s="605"/>
      <c r="K266" s="605"/>
      <c r="L266" s="605"/>
      <c r="M266" s="606"/>
      <c r="N266" s="598"/>
      <c r="O266" s="599"/>
      <c r="P266" s="599"/>
      <c r="Q266" s="599"/>
      <c r="R266" s="599"/>
      <c r="S266" s="600"/>
      <c r="AA266" s="361"/>
      <c r="AB266" s="362"/>
      <c r="AC266" s="362"/>
      <c r="AD266" s="362"/>
      <c r="AE266" s="362"/>
      <c r="AF266" s="362"/>
      <c r="AG266" s="362"/>
    </row>
    <row r="267" spans="1:33" s="109" customFormat="1" ht="16.5" hidden="1" thickBot="1">
      <c r="A267" s="1169" t="s">
        <v>329</v>
      </c>
      <c r="B267" s="1170"/>
      <c r="C267" s="624"/>
      <c r="D267" s="593"/>
      <c r="E267" s="594"/>
      <c r="F267" s="595"/>
      <c r="G267" s="596">
        <f>G215+G218+G221+G224+G229+G232+G237+G244+G249+G252+G255+G258+G261+G264</f>
        <v>36</v>
      </c>
      <c r="H267" s="601">
        <f aca="true" t="shared" si="60" ref="H267:M267">H215+H218+H221+H224+H229+H232+H237+H244+H249+H252+H255+H258+H261+H264</f>
        <v>1080</v>
      </c>
      <c r="I267" s="601">
        <f t="shared" si="60"/>
        <v>590</v>
      </c>
      <c r="J267" s="601">
        <f t="shared" si="60"/>
        <v>367</v>
      </c>
      <c r="K267" s="601">
        <f t="shared" si="60"/>
        <v>94</v>
      </c>
      <c r="L267" s="601">
        <f t="shared" si="60"/>
        <v>129</v>
      </c>
      <c r="M267" s="601">
        <f t="shared" si="60"/>
        <v>490</v>
      </c>
      <c r="N267" s="598"/>
      <c r="O267" s="599"/>
      <c r="P267" s="599"/>
      <c r="Q267" s="599"/>
      <c r="R267" s="599"/>
      <c r="S267" s="600"/>
      <c r="AA267" s="361"/>
      <c r="AB267" s="362"/>
      <c r="AC267" s="362"/>
      <c r="AD267" s="362"/>
      <c r="AE267" s="362"/>
      <c r="AF267" s="362"/>
      <c r="AG267" s="362"/>
    </row>
    <row r="268" spans="1:19" s="109" customFormat="1" ht="16.5" hidden="1" thickBot="1">
      <c r="A268" s="1169" t="s">
        <v>337</v>
      </c>
      <c r="B268" s="1170"/>
      <c r="C268" s="626"/>
      <c r="D268" s="625"/>
      <c r="E268" s="594"/>
      <c r="F268" s="595"/>
      <c r="G268" s="603">
        <f>G101+G265</f>
        <v>240</v>
      </c>
      <c r="H268" s="930">
        <f>H101+H265</f>
        <v>7200</v>
      </c>
      <c r="I268" s="604"/>
      <c r="J268" s="604"/>
      <c r="K268" s="604"/>
      <c r="L268" s="604"/>
      <c r="M268" s="620"/>
      <c r="N268" s="604">
        <f aca="true" t="shared" si="61" ref="N268:S268">N101+N265</f>
        <v>27</v>
      </c>
      <c r="O268" s="604">
        <f t="shared" si="61"/>
        <v>30</v>
      </c>
      <c r="P268" s="604">
        <f t="shared" si="61"/>
        <v>29</v>
      </c>
      <c r="Q268" s="604">
        <f t="shared" si="61"/>
        <v>22.5</v>
      </c>
      <c r="R268" s="604">
        <f t="shared" si="61"/>
        <v>22</v>
      </c>
      <c r="S268" s="604">
        <f t="shared" si="61"/>
        <v>23</v>
      </c>
    </row>
    <row r="269" spans="1:19" s="109" customFormat="1" ht="16.5" customHeight="1" hidden="1" thickBot="1">
      <c r="A269" s="1173" t="s">
        <v>314</v>
      </c>
      <c r="B269" s="1170"/>
      <c r="C269" s="624"/>
      <c r="D269" s="625"/>
      <c r="E269" s="594"/>
      <c r="F269" s="595"/>
      <c r="G269" s="616">
        <f>G266+G102</f>
        <v>120</v>
      </c>
      <c r="H269" s="931">
        <f>H102+H266</f>
        <v>3600</v>
      </c>
      <c r="I269" s="604"/>
      <c r="J269" s="604"/>
      <c r="K269" s="604"/>
      <c r="L269" s="604"/>
      <c r="M269" s="621"/>
      <c r="N269" s="608"/>
      <c r="O269" s="609"/>
      <c r="P269" s="609"/>
      <c r="Q269" s="609"/>
      <c r="R269" s="609"/>
      <c r="S269" s="610"/>
    </row>
    <row r="270" spans="1:19" s="109" customFormat="1" ht="16.5" customHeight="1" hidden="1" thickBot="1">
      <c r="A270" s="1169" t="s">
        <v>329</v>
      </c>
      <c r="B270" s="1174"/>
      <c r="C270" s="623"/>
      <c r="D270" s="611"/>
      <c r="E270" s="612"/>
      <c r="F270" s="613"/>
      <c r="G270" s="614">
        <f>G103+G267</f>
        <v>120</v>
      </c>
      <c r="H270" s="930">
        <f>H103+H267</f>
        <v>3600</v>
      </c>
      <c r="I270" s="615">
        <f>I267+I103</f>
        <v>1659</v>
      </c>
      <c r="J270" s="615">
        <f>J267+J103</f>
        <v>968</v>
      </c>
      <c r="K270" s="615">
        <f>K267+K103</f>
        <v>286</v>
      </c>
      <c r="L270" s="615">
        <f>L267+L103</f>
        <v>405</v>
      </c>
      <c r="M270" s="615">
        <f>M267+M103</f>
        <v>1941</v>
      </c>
      <c r="N270" s="1203">
        <f>G18+G22+G25+G28+G32+G35+G39+G40+G43+G53+G56+G63+G64+G68+G69+G77+G81+G82+G83+G238+G239+G249+G48</f>
        <v>60</v>
      </c>
      <c r="O270" s="1204"/>
      <c r="P270" s="1205"/>
      <c r="Q270" s="1203">
        <f>G14+G57+G60+G65+G70+G73+G76+G84+G87+G96+G99+G215+G218+G221+G225+G226+G229+G233+G234+G240+G241+G245+G246+G252+G255+G258+G261+G264</f>
        <v>60</v>
      </c>
      <c r="R270" s="1204"/>
      <c r="S270" s="1205"/>
    </row>
    <row r="271" spans="1:19" s="109" customFormat="1" ht="16.5" customHeight="1" hidden="1" thickBot="1">
      <c r="A271" s="932"/>
      <c r="B271" s="933"/>
      <c r="C271" s="933"/>
      <c r="D271" s="951"/>
      <c r="E271" s="952"/>
      <c r="F271" s="953"/>
      <c r="G271" s="954"/>
      <c r="H271" s="955"/>
      <c r="I271" s="956"/>
      <c r="J271" s="956"/>
      <c r="K271" s="956"/>
      <c r="L271" s="956"/>
      <c r="M271" s="956"/>
      <c r="N271" s="957"/>
      <c r="O271" s="958"/>
      <c r="P271" s="958"/>
      <c r="Q271" s="957"/>
      <c r="R271" s="958"/>
      <c r="S271" s="958"/>
    </row>
    <row r="272" spans="1:19" s="109" customFormat="1" ht="16.5" customHeight="1" thickBot="1">
      <c r="A272" s="1289" t="s">
        <v>417</v>
      </c>
      <c r="B272" s="1290"/>
      <c r="C272" s="934"/>
      <c r="D272" s="935"/>
      <c r="E272" s="936"/>
      <c r="F272" s="937"/>
      <c r="G272" s="947">
        <f aca="true" t="shared" si="62" ref="G272:H274">MAX(G147,G206,G265)</f>
        <v>78.5</v>
      </c>
      <c r="H272" s="948">
        <f t="shared" si="62"/>
        <v>2355</v>
      </c>
      <c r="I272" s="938"/>
      <c r="J272" s="938"/>
      <c r="K272" s="938"/>
      <c r="L272" s="938"/>
      <c r="M272" s="939"/>
      <c r="N272" s="940"/>
      <c r="O272" s="946">
        <f>MAX(O147,O206,O265)</f>
        <v>8</v>
      </c>
      <c r="P272" s="946">
        <f>MAX(P147,P206,P265)</f>
        <v>4</v>
      </c>
      <c r="Q272" s="946">
        <f>MAX(Q147,Q206,Q265)</f>
        <v>14</v>
      </c>
      <c r="R272" s="946">
        <f>MAX(R147,R206,R265)</f>
        <v>17</v>
      </c>
      <c r="S272" s="946">
        <f>MAX(S147,S206,S265)</f>
        <v>16</v>
      </c>
    </row>
    <row r="273" spans="1:19" s="109" customFormat="1" ht="16.5" customHeight="1" thickBot="1">
      <c r="A273" s="1280" t="s">
        <v>418</v>
      </c>
      <c r="B273" s="1281"/>
      <c r="C273" s="941"/>
      <c r="D273" s="935"/>
      <c r="E273" s="936"/>
      <c r="F273" s="937"/>
      <c r="G273" s="949">
        <f t="shared" si="62"/>
        <v>42.5</v>
      </c>
      <c r="H273" s="950">
        <f t="shared" si="62"/>
        <v>1275</v>
      </c>
      <c r="I273" s="942"/>
      <c r="J273" s="942"/>
      <c r="K273" s="942"/>
      <c r="L273" s="942"/>
      <c r="M273" s="943"/>
      <c r="N273" s="940"/>
      <c r="O273" s="944"/>
      <c r="P273" s="944"/>
      <c r="Q273" s="944"/>
      <c r="R273" s="944"/>
      <c r="S273" s="945"/>
    </row>
    <row r="274" spans="1:19" s="109" customFormat="1" ht="16.5" customHeight="1" thickBot="1">
      <c r="A274" s="1171" t="s">
        <v>419</v>
      </c>
      <c r="B274" s="1281"/>
      <c r="C274" s="941"/>
      <c r="D274" s="935"/>
      <c r="E274" s="936"/>
      <c r="F274" s="937"/>
      <c r="G274" s="947">
        <f t="shared" si="62"/>
        <v>36</v>
      </c>
      <c r="H274" s="948">
        <f t="shared" si="62"/>
        <v>1080</v>
      </c>
      <c r="I274" s="946">
        <f>MAX(I149,I208,I267)</f>
        <v>593</v>
      </c>
      <c r="J274" s="946">
        <f>MAX(J149,J208,J267)</f>
        <v>367</v>
      </c>
      <c r="K274" s="946">
        <f>MAX(K149,K208,K267)</f>
        <v>148</v>
      </c>
      <c r="L274" s="946">
        <f>MAX(L149,L208,L267)</f>
        <v>147</v>
      </c>
      <c r="M274" s="946">
        <f>MAX(M149,M208,M267)</f>
        <v>490</v>
      </c>
      <c r="N274" s="940"/>
      <c r="O274" s="944"/>
      <c r="P274" s="944"/>
      <c r="Q274" s="944"/>
      <c r="R274" s="944"/>
      <c r="S274" s="945"/>
    </row>
    <row r="275" spans="1:19" s="109" customFormat="1" ht="16.5" thickBot="1">
      <c r="A275" s="544"/>
      <c r="B275" s="544"/>
      <c r="C275" s="545"/>
      <c r="D275" s="545"/>
      <c r="E275" s="545"/>
      <c r="F275" s="545"/>
      <c r="G275" s="403"/>
      <c r="H275" s="546"/>
      <c r="I275" s="546"/>
      <c r="J275" s="546"/>
      <c r="K275" s="546"/>
      <c r="L275" s="546"/>
      <c r="M275" s="546"/>
      <c r="N275" s="547"/>
      <c r="O275" s="548"/>
      <c r="P275" s="548"/>
      <c r="Q275" s="548"/>
      <c r="R275" s="548"/>
      <c r="S275" s="548"/>
    </row>
    <row r="276" spans="1:19" s="109" customFormat="1" ht="16.5" thickBot="1">
      <c r="A276" s="856"/>
      <c r="B276" s="857" t="s">
        <v>117</v>
      </c>
      <c r="C276" s="858"/>
      <c r="D276" s="858"/>
      <c r="E276" s="858"/>
      <c r="F276" s="858"/>
      <c r="G276" s="859">
        <f>G290</f>
        <v>240</v>
      </c>
      <c r="H276" s="860">
        <f>G276*30</f>
        <v>7200</v>
      </c>
      <c r="I276" s="860"/>
      <c r="J276" s="860"/>
      <c r="K276" s="860"/>
      <c r="L276" s="860"/>
      <c r="M276" s="860"/>
      <c r="N276" s="859"/>
      <c r="O276" s="859"/>
      <c r="P276" s="859"/>
      <c r="Q276" s="859"/>
      <c r="R276" s="859"/>
      <c r="S276" s="859"/>
    </row>
    <row r="277" spans="1:19" s="109" customFormat="1" ht="16.5" thickBot="1">
      <c r="A277" s="856"/>
      <c r="B277" s="861" t="s">
        <v>316</v>
      </c>
      <c r="C277" s="858"/>
      <c r="D277" s="858"/>
      <c r="E277" s="858"/>
      <c r="F277" s="858"/>
      <c r="G277" s="929">
        <f>G291</f>
        <v>120</v>
      </c>
      <c r="H277" s="862">
        <f>G277*30</f>
        <v>3600</v>
      </c>
      <c r="I277" s="862"/>
      <c r="J277" s="862"/>
      <c r="K277" s="862"/>
      <c r="L277" s="862"/>
      <c r="M277" s="862"/>
      <c r="N277" s="863"/>
      <c r="O277" s="864"/>
      <c r="P277" s="865"/>
      <c r="Q277" s="866"/>
      <c r="R277" s="864"/>
      <c r="S277" s="865"/>
    </row>
    <row r="278" spans="1:19" s="109" customFormat="1" ht="16.5" thickBot="1">
      <c r="A278" s="856"/>
      <c r="B278" s="857" t="s">
        <v>118</v>
      </c>
      <c r="C278" s="858"/>
      <c r="D278" s="858"/>
      <c r="E278" s="858"/>
      <c r="F278" s="858"/>
      <c r="G278" s="859">
        <f>G292</f>
        <v>120</v>
      </c>
      <c r="H278" s="860">
        <f>G278*30</f>
        <v>3600</v>
      </c>
      <c r="I278" s="860">
        <f>MAX(I292,I306,I320)</f>
        <v>1662</v>
      </c>
      <c r="J278" s="860">
        <f>MAX(J292,J306,J320)</f>
        <v>968</v>
      </c>
      <c r="K278" s="860">
        <f>MAX(K292,K306,K320)</f>
        <v>340</v>
      </c>
      <c r="L278" s="860">
        <f>MAX(L292,L306,L320)</f>
        <v>423</v>
      </c>
      <c r="M278" s="860">
        <f>MAX(M292,M306,M320)</f>
        <v>1941</v>
      </c>
      <c r="N278" s="859">
        <f aca="true" t="shared" si="63" ref="N278:S278">MAX(N292,N306,N320)</f>
        <v>27</v>
      </c>
      <c r="O278" s="859">
        <f t="shared" si="63"/>
        <v>30</v>
      </c>
      <c r="P278" s="859">
        <f t="shared" si="63"/>
        <v>30</v>
      </c>
      <c r="Q278" s="859">
        <f t="shared" si="63"/>
        <v>21.5</v>
      </c>
      <c r="R278" s="859">
        <f t="shared" si="63"/>
        <v>22</v>
      </c>
      <c r="S278" s="859">
        <f t="shared" si="63"/>
        <v>23</v>
      </c>
    </row>
    <row r="279" spans="1:19" s="109" customFormat="1" ht="16.5" thickBot="1">
      <c r="A279" s="867"/>
      <c r="B279" s="868"/>
      <c r="C279" s="869"/>
      <c r="D279" s="870"/>
      <c r="E279" s="870"/>
      <c r="F279" s="871"/>
      <c r="G279" s="872"/>
      <c r="H279" s="873"/>
      <c r="I279" s="874"/>
      <c r="J279" s="875"/>
      <c r="K279" s="870"/>
      <c r="L279" s="870"/>
      <c r="M279" s="876"/>
      <c r="N279" s="877"/>
      <c r="O279" s="878"/>
      <c r="P279" s="879"/>
      <c r="Q279" s="877"/>
      <c r="R279" s="878"/>
      <c r="S279" s="879"/>
    </row>
    <row r="280" spans="1:19" s="109" customFormat="1" ht="16.5" thickBot="1">
      <c r="A280" s="1206" t="s">
        <v>408</v>
      </c>
      <c r="B280" s="1207"/>
      <c r="C280" s="1207"/>
      <c r="D280" s="1207"/>
      <c r="E280" s="1207"/>
      <c r="F280" s="1207"/>
      <c r="G280" s="1207"/>
      <c r="H280" s="1207"/>
      <c r="I280" s="1207"/>
      <c r="J280" s="1207"/>
      <c r="K280" s="1207"/>
      <c r="L280" s="1207"/>
      <c r="M280" s="1208"/>
      <c r="N280" s="888">
        <f aca="true" t="shared" si="64" ref="N280:S280">N278</f>
        <v>27</v>
      </c>
      <c r="O280" s="889">
        <f t="shared" si="64"/>
        <v>30</v>
      </c>
      <c r="P280" s="890">
        <f t="shared" si="64"/>
        <v>30</v>
      </c>
      <c r="Q280" s="888">
        <f t="shared" si="64"/>
        <v>21.5</v>
      </c>
      <c r="R280" s="889">
        <f t="shared" si="64"/>
        <v>22</v>
      </c>
      <c r="S280" s="890">
        <f t="shared" si="64"/>
        <v>23</v>
      </c>
    </row>
    <row r="281" spans="1:19" s="109" customFormat="1" ht="16.5" thickBot="1">
      <c r="A281" s="1209" t="s">
        <v>409</v>
      </c>
      <c r="B281" s="1210"/>
      <c r="C281" s="1210"/>
      <c r="D281" s="1210"/>
      <c r="E281" s="1210"/>
      <c r="F281" s="1210"/>
      <c r="G281" s="1210"/>
      <c r="H281" s="1210"/>
      <c r="I281" s="1210"/>
      <c r="J281" s="1210"/>
      <c r="K281" s="1210"/>
      <c r="L281" s="1210"/>
      <c r="M281" s="1211"/>
      <c r="N281" s="862">
        <f aca="true" t="shared" si="65" ref="N281:S284">MAX(N295,N309,N323)</f>
        <v>3</v>
      </c>
      <c r="O281" s="862">
        <f t="shared" si="65"/>
        <v>4</v>
      </c>
      <c r="P281" s="862">
        <f t="shared" si="65"/>
        <v>2</v>
      </c>
      <c r="Q281" s="862">
        <f t="shared" si="65"/>
        <v>5</v>
      </c>
      <c r="R281" s="862">
        <f t="shared" si="65"/>
        <v>4</v>
      </c>
      <c r="S281" s="862">
        <f t="shared" si="65"/>
        <v>2</v>
      </c>
    </row>
    <row r="282" spans="1:19" s="109" customFormat="1" ht="16.5" thickBot="1">
      <c r="A282" s="1209" t="s">
        <v>410</v>
      </c>
      <c r="B282" s="1210"/>
      <c r="C282" s="1210"/>
      <c r="D282" s="1210"/>
      <c r="E282" s="1210"/>
      <c r="F282" s="1210"/>
      <c r="G282" s="1210"/>
      <c r="H282" s="1210"/>
      <c r="I282" s="1210"/>
      <c r="J282" s="1210"/>
      <c r="K282" s="1210"/>
      <c r="L282" s="1210"/>
      <c r="M282" s="1211"/>
      <c r="N282" s="862">
        <f t="shared" si="65"/>
        <v>5</v>
      </c>
      <c r="O282" s="862">
        <f t="shared" si="65"/>
        <v>4</v>
      </c>
      <c r="P282" s="862">
        <f t="shared" si="65"/>
        <v>4</v>
      </c>
      <c r="Q282" s="862">
        <f t="shared" si="65"/>
        <v>5</v>
      </c>
      <c r="R282" s="862">
        <f t="shared" si="65"/>
        <v>4</v>
      </c>
      <c r="S282" s="862">
        <f t="shared" si="65"/>
        <v>7</v>
      </c>
    </row>
    <row r="283" spans="1:19" s="109" customFormat="1" ht="16.5" thickBot="1">
      <c r="A283" s="1209" t="s">
        <v>411</v>
      </c>
      <c r="B283" s="1210"/>
      <c r="C283" s="1210"/>
      <c r="D283" s="1210"/>
      <c r="E283" s="1210"/>
      <c r="F283" s="1210"/>
      <c r="G283" s="1210"/>
      <c r="H283" s="1210"/>
      <c r="I283" s="1210"/>
      <c r="J283" s="1210"/>
      <c r="K283" s="1210"/>
      <c r="L283" s="1210"/>
      <c r="M283" s="1211"/>
      <c r="N283" s="862">
        <f t="shared" si="65"/>
        <v>0</v>
      </c>
      <c r="O283" s="862">
        <f t="shared" si="65"/>
        <v>0</v>
      </c>
      <c r="P283" s="862">
        <f t="shared" si="65"/>
        <v>0</v>
      </c>
      <c r="Q283" s="862">
        <f t="shared" si="65"/>
        <v>1</v>
      </c>
      <c r="R283" s="862">
        <f t="shared" si="65"/>
        <v>0</v>
      </c>
      <c r="S283" s="862">
        <f t="shared" si="65"/>
        <v>1</v>
      </c>
    </row>
    <row r="284" spans="1:19" s="109" customFormat="1" ht="16.5" thickBot="1">
      <c r="A284" s="1150" t="s">
        <v>412</v>
      </c>
      <c r="B284" s="1151"/>
      <c r="C284" s="1151"/>
      <c r="D284" s="1151"/>
      <c r="E284" s="1151"/>
      <c r="F284" s="1151"/>
      <c r="G284" s="1151"/>
      <c r="H284" s="1151"/>
      <c r="I284" s="1151"/>
      <c r="J284" s="1151"/>
      <c r="K284" s="1151"/>
      <c r="L284" s="1151"/>
      <c r="M284" s="1152"/>
      <c r="N284" s="862">
        <f t="shared" si="65"/>
        <v>0</v>
      </c>
      <c r="O284" s="862">
        <f t="shared" si="65"/>
        <v>0</v>
      </c>
      <c r="P284" s="862">
        <f t="shared" si="65"/>
        <v>0</v>
      </c>
      <c r="Q284" s="862">
        <f t="shared" si="65"/>
        <v>1</v>
      </c>
      <c r="R284" s="862">
        <f t="shared" si="65"/>
        <v>1</v>
      </c>
      <c r="S284" s="862">
        <f t="shared" si="65"/>
        <v>0</v>
      </c>
    </row>
    <row r="285" spans="1:19" s="109" customFormat="1" ht="15.75">
      <c r="A285" s="880"/>
      <c r="B285" s="880"/>
      <c r="C285" s="880"/>
      <c r="D285" s="880"/>
      <c r="E285" s="880"/>
      <c r="F285" s="880"/>
      <c r="G285" s="880"/>
      <c r="H285" s="880"/>
      <c r="I285" s="880"/>
      <c r="J285" s="880"/>
      <c r="K285" s="880"/>
      <c r="L285" s="880"/>
      <c r="M285" s="880"/>
      <c r="N285" s="1153">
        <v>60</v>
      </c>
      <c r="O285" s="1154"/>
      <c r="P285" s="1155"/>
      <c r="Q285" s="1153">
        <v>60</v>
      </c>
      <c r="R285" s="1156"/>
      <c r="S285" s="1155"/>
    </row>
    <row r="286" spans="1:19" s="109" customFormat="1" ht="15.75">
      <c r="A286" s="880"/>
      <c r="B286" s="880"/>
      <c r="C286" s="880"/>
      <c r="D286" s="880"/>
      <c r="E286" s="880"/>
      <c r="F286" s="880"/>
      <c r="G286" s="880"/>
      <c r="H286" s="1157" t="s">
        <v>182</v>
      </c>
      <c r="I286" s="1158"/>
      <c r="J286" s="1158"/>
      <c r="K286" s="1158"/>
      <c r="L286" s="1158"/>
      <c r="M286" s="1159"/>
      <c r="N286" s="1160" t="s">
        <v>179</v>
      </c>
      <c r="O286" s="1161"/>
      <c r="P286" s="1162"/>
      <c r="Q286" s="881"/>
      <c r="R286" s="891">
        <f>MAX(R300,R314,R328)</f>
        <v>70</v>
      </c>
      <c r="S286" s="882" t="s">
        <v>181</v>
      </c>
    </row>
    <row r="287" spans="1:19" s="109" customFormat="1" ht="15.75">
      <c r="A287" s="880"/>
      <c r="B287" s="880"/>
      <c r="C287" s="880"/>
      <c r="D287" s="880"/>
      <c r="E287" s="880"/>
      <c r="F287" s="880"/>
      <c r="G287" s="880"/>
      <c r="H287" s="1157" t="s">
        <v>182</v>
      </c>
      <c r="I287" s="1158"/>
      <c r="J287" s="1158"/>
      <c r="K287" s="1158"/>
      <c r="L287" s="1158"/>
      <c r="M287" s="1159"/>
      <c r="N287" s="1160" t="s">
        <v>180</v>
      </c>
      <c r="O287" s="1161"/>
      <c r="P287" s="1162"/>
      <c r="Q287" s="881"/>
      <c r="R287" s="891">
        <f>MAX(R301,R315,R329)</f>
        <v>30</v>
      </c>
      <c r="S287" s="882" t="s">
        <v>181</v>
      </c>
    </row>
    <row r="288" spans="1:19" s="109" customFormat="1" ht="15.75">
      <c r="A288" s="880"/>
      <c r="B288" s="880"/>
      <c r="C288" s="880"/>
      <c r="D288" s="880"/>
      <c r="E288" s="880"/>
      <c r="F288" s="880"/>
      <c r="G288" s="880"/>
      <c r="H288" s="880"/>
      <c r="I288" s="883"/>
      <c r="J288" s="883"/>
      <c r="K288" s="883"/>
      <c r="L288" s="883"/>
      <c r="M288" s="884"/>
      <c r="N288" s="885"/>
      <c r="O288" s="886"/>
      <c r="P288" s="886"/>
      <c r="Q288" s="885"/>
      <c r="R288" s="887"/>
      <c r="S288" s="887"/>
    </row>
    <row r="289" spans="1:19" s="12" customFormat="1" ht="19.5" customHeight="1" hidden="1" thickBot="1">
      <c r="A289" s="1185" t="s">
        <v>239</v>
      </c>
      <c r="B289" s="1186"/>
      <c r="C289" s="1186"/>
      <c r="D289" s="1186"/>
      <c r="E289" s="1186"/>
      <c r="F289" s="1186"/>
      <c r="G289" s="1186"/>
      <c r="H289" s="1186"/>
      <c r="I289" s="1186"/>
      <c r="J289" s="1186"/>
      <c r="K289" s="1186"/>
      <c r="L289" s="1186"/>
      <c r="M289" s="1186"/>
      <c r="N289" s="1186"/>
      <c r="O289" s="1186"/>
      <c r="P289" s="1186"/>
      <c r="Q289" s="1186"/>
      <c r="R289" s="1186"/>
      <c r="S289" s="1187"/>
    </row>
    <row r="290" spans="1:19" ht="16.5" customHeight="1" hidden="1" thickBot="1">
      <c r="A290" s="796"/>
      <c r="B290" s="797" t="s">
        <v>117</v>
      </c>
      <c r="C290" s="798"/>
      <c r="D290" s="798"/>
      <c r="E290" s="798"/>
      <c r="F290" s="798"/>
      <c r="G290" s="799">
        <f>G101+G147</f>
        <v>240</v>
      </c>
      <c r="H290" s="800">
        <f>G290*30</f>
        <v>7200</v>
      </c>
      <c r="I290" s="800"/>
      <c r="J290" s="800"/>
      <c r="K290" s="800"/>
      <c r="L290" s="800"/>
      <c r="M290" s="800"/>
      <c r="N290" s="799"/>
      <c r="O290" s="799"/>
      <c r="P290" s="799"/>
      <c r="Q290" s="799"/>
      <c r="R290" s="799"/>
      <c r="S290" s="799"/>
    </row>
    <row r="291" spans="1:19" ht="16.5" hidden="1" thickBot="1">
      <c r="A291" s="796"/>
      <c r="B291" s="801" t="s">
        <v>316</v>
      </c>
      <c r="C291" s="798"/>
      <c r="D291" s="798"/>
      <c r="E291" s="798"/>
      <c r="F291" s="798"/>
      <c r="G291" s="928">
        <f>G102+G148</f>
        <v>120</v>
      </c>
      <c r="H291" s="803">
        <f>H290-H292</f>
        <v>3600</v>
      </c>
      <c r="I291" s="803"/>
      <c r="J291" s="803"/>
      <c r="K291" s="803"/>
      <c r="L291" s="803"/>
      <c r="M291" s="803"/>
      <c r="N291" s="804"/>
      <c r="O291" s="805"/>
      <c r="P291" s="806"/>
      <c r="Q291" s="807"/>
      <c r="R291" s="805"/>
      <c r="S291" s="806"/>
    </row>
    <row r="292" spans="1:33" ht="16.5" customHeight="1" hidden="1" thickBot="1">
      <c r="A292" s="796"/>
      <c r="B292" s="797" t="s">
        <v>118</v>
      </c>
      <c r="C292" s="798"/>
      <c r="D292" s="798"/>
      <c r="E292" s="798"/>
      <c r="F292" s="798"/>
      <c r="G292" s="799">
        <f>G103+G149</f>
        <v>120</v>
      </c>
      <c r="H292" s="800">
        <f aca="true" t="shared" si="66" ref="H292:M292">H103+H149</f>
        <v>3600</v>
      </c>
      <c r="I292" s="800">
        <f t="shared" si="66"/>
        <v>1588</v>
      </c>
      <c r="J292" s="800">
        <f t="shared" si="66"/>
        <v>912</v>
      </c>
      <c r="K292" s="800">
        <f t="shared" si="66"/>
        <v>257</v>
      </c>
      <c r="L292" s="800">
        <f t="shared" si="66"/>
        <v>419</v>
      </c>
      <c r="M292" s="800">
        <f t="shared" si="66"/>
        <v>1907</v>
      </c>
      <c r="N292" s="799">
        <f aca="true" t="shared" si="67" ref="N292:S292">N150</f>
        <v>27</v>
      </c>
      <c r="O292" s="799">
        <f t="shared" si="67"/>
        <v>30</v>
      </c>
      <c r="P292" s="799">
        <f t="shared" si="67"/>
        <v>30</v>
      </c>
      <c r="Q292" s="799">
        <f t="shared" si="67"/>
        <v>21.5</v>
      </c>
      <c r="R292" s="799">
        <f t="shared" si="67"/>
        <v>22</v>
      </c>
      <c r="S292" s="799">
        <f t="shared" si="67"/>
        <v>23</v>
      </c>
      <c r="AA292" s="5"/>
      <c r="AB292" s="306">
        <v>1</v>
      </c>
      <c r="AC292" s="307" t="s">
        <v>151</v>
      </c>
      <c r="AD292" s="307" t="s">
        <v>152</v>
      </c>
      <c r="AE292" s="307">
        <v>3</v>
      </c>
      <c r="AF292" s="307" t="s">
        <v>153</v>
      </c>
      <c r="AG292" s="307" t="s">
        <v>154</v>
      </c>
    </row>
    <row r="293" spans="1:19" s="12" customFormat="1" ht="21" customHeight="1" hidden="1" thickBot="1">
      <c r="A293" s="808"/>
      <c r="B293" s="809"/>
      <c r="C293" s="810"/>
      <c r="D293" s="811"/>
      <c r="E293" s="811"/>
      <c r="F293" s="812"/>
      <c r="G293" s="813"/>
      <c r="H293" s="814"/>
      <c r="I293" s="815"/>
      <c r="J293" s="816"/>
      <c r="K293" s="811"/>
      <c r="L293" s="811"/>
      <c r="M293" s="817"/>
      <c r="N293" s="818"/>
      <c r="O293" s="819"/>
      <c r="P293" s="820"/>
      <c r="Q293" s="818"/>
      <c r="R293" s="819"/>
      <c r="S293" s="820"/>
    </row>
    <row r="294" spans="1:33" ht="15.75" hidden="1">
      <c r="A294" s="1188" t="s">
        <v>102</v>
      </c>
      <c r="B294" s="1189"/>
      <c r="C294" s="1189"/>
      <c r="D294" s="1189"/>
      <c r="E294" s="1189"/>
      <c r="F294" s="1189"/>
      <c r="G294" s="1189"/>
      <c r="H294" s="1189"/>
      <c r="I294" s="1189"/>
      <c r="J294" s="1189"/>
      <c r="K294" s="1189"/>
      <c r="L294" s="1189"/>
      <c r="M294" s="1190"/>
      <c r="N294" s="821">
        <f aca="true" t="shared" si="68" ref="N294:S294">N292</f>
        <v>27</v>
      </c>
      <c r="O294" s="822">
        <f t="shared" si="68"/>
        <v>30</v>
      </c>
      <c r="P294" s="823">
        <f t="shared" si="68"/>
        <v>30</v>
      </c>
      <c r="Q294" s="821">
        <f t="shared" si="68"/>
        <v>21.5</v>
      </c>
      <c r="R294" s="822">
        <f t="shared" si="68"/>
        <v>22</v>
      </c>
      <c r="S294" s="823">
        <f t="shared" si="68"/>
        <v>23</v>
      </c>
      <c r="AA294" s="301" t="s">
        <v>165</v>
      </c>
      <c r="AB294" s="298" t="e">
        <f>#REF!+#REF!+#REF!+#REF!</f>
        <v>#REF!</v>
      </c>
      <c r="AC294" s="298" t="e">
        <f>#REF!+#REF!+#REF!+#REF!</f>
        <v>#REF!</v>
      </c>
      <c r="AD294" s="298" t="e">
        <f>#REF!+#REF!+#REF!+#REF!</f>
        <v>#REF!</v>
      </c>
      <c r="AE294" s="298" t="e">
        <f>#REF!+#REF!+#REF!+#REF!</f>
        <v>#REF!</v>
      </c>
      <c r="AF294" s="298" t="e">
        <f>#REF!+#REF!+#REF!+#REF!</f>
        <v>#REF!</v>
      </c>
      <c r="AG294" s="298" t="e">
        <f>#REF!+#REF!+#REF!+#REF!</f>
        <v>#REF!</v>
      </c>
    </row>
    <row r="295" spans="1:33" ht="15.75" hidden="1">
      <c r="A295" s="1191" t="s">
        <v>101</v>
      </c>
      <c r="B295" s="1192"/>
      <c r="C295" s="1192"/>
      <c r="D295" s="1192"/>
      <c r="E295" s="1192"/>
      <c r="F295" s="1192"/>
      <c r="G295" s="1192"/>
      <c r="H295" s="1192"/>
      <c r="I295" s="1192"/>
      <c r="J295" s="1192"/>
      <c r="K295" s="1192"/>
      <c r="L295" s="1192"/>
      <c r="M295" s="1193"/>
      <c r="N295" s="824">
        <v>3</v>
      </c>
      <c r="O295" s="811">
        <v>3</v>
      </c>
      <c r="P295" s="825">
        <v>2</v>
      </c>
      <c r="Q295" s="824">
        <v>4</v>
      </c>
      <c r="R295" s="811">
        <v>2</v>
      </c>
      <c r="S295" s="825">
        <v>1</v>
      </c>
      <c r="AA295" s="301" t="s">
        <v>166</v>
      </c>
      <c r="AB295" s="298" t="e">
        <f>#REF!+AB1+#REF!+#REF!</f>
        <v>#REF!</v>
      </c>
      <c r="AC295" s="298" t="e">
        <f>#REF!+AC1+#REF!+#REF!</f>
        <v>#REF!</v>
      </c>
      <c r="AD295" s="298" t="e">
        <f>#REF!+AD1+#REF!+#REF!</f>
        <v>#REF!</v>
      </c>
      <c r="AE295" s="298" t="e">
        <f>#REF!+AE1+#REF!+#REF!</f>
        <v>#REF!</v>
      </c>
      <c r="AF295" s="298" t="e">
        <f>#REF!+AF1+#REF!+#REF!</f>
        <v>#REF!</v>
      </c>
      <c r="AG295" s="298" t="e">
        <f>#REF!+AG1+#REF!+#REF!</f>
        <v>#REF!</v>
      </c>
    </row>
    <row r="296" spans="1:19" ht="15.75" hidden="1">
      <c r="A296" s="1191" t="s">
        <v>23</v>
      </c>
      <c r="B296" s="1192"/>
      <c r="C296" s="1192"/>
      <c r="D296" s="1192"/>
      <c r="E296" s="1192"/>
      <c r="F296" s="1192"/>
      <c r="G296" s="1192"/>
      <c r="H296" s="1192"/>
      <c r="I296" s="1192"/>
      <c r="J296" s="1192"/>
      <c r="K296" s="1192"/>
      <c r="L296" s="1192"/>
      <c r="M296" s="1193"/>
      <c r="N296" s="824">
        <v>5</v>
      </c>
      <c r="O296" s="811">
        <v>4</v>
      </c>
      <c r="P296" s="825">
        <v>4</v>
      </c>
      <c r="Q296" s="824">
        <v>4</v>
      </c>
      <c r="R296" s="811">
        <v>3</v>
      </c>
      <c r="S296" s="825">
        <v>7</v>
      </c>
    </row>
    <row r="297" spans="1:19" ht="15.75" hidden="1">
      <c r="A297" s="1191" t="s">
        <v>43</v>
      </c>
      <c r="B297" s="1192"/>
      <c r="C297" s="1192"/>
      <c r="D297" s="1192"/>
      <c r="E297" s="1192"/>
      <c r="F297" s="1192"/>
      <c r="G297" s="1192"/>
      <c r="H297" s="1192"/>
      <c r="I297" s="1192"/>
      <c r="J297" s="1192"/>
      <c r="K297" s="1192"/>
      <c r="L297" s="1192"/>
      <c r="M297" s="1193"/>
      <c r="N297" s="826"/>
      <c r="O297" s="811"/>
      <c r="P297" s="827"/>
      <c r="Q297" s="826"/>
      <c r="R297" s="828"/>
      <c r="S297" s="827">
        <v>1</v>
      </c>
    </row>
    <row r="298" spans="1:19" ht="16.5" hidden="1" thickBot="1">
      <c r="A298" s="1194" t="s">
        <v>44</v>
      </c>
      <c r="B298" s="1195"/>
      <c r="C298" s="1195"/>
      <c r="D298" s="1195"/>
      <c r="E298" s="1195"/>
      <c r="F298" s="1195"/>
      <c r="G298" s="1195"/>
      <c r="H298" s="1195"/>
      <c r="I298" s="1195"/>
      <c r="J298" s="1195"/>
      <c r="K298" s="1195"/>
      <c r="L298" s="1195"/>
      <c r="M298" s="1196"/>
      <c r="N298" s="829"/>
      <c r="O298" s="830"/>
      <c r="P298" s="831"/>
      <c r="Q298" s="829">
        <v>1</v>
      </c>
      <c r="R298" s="832"/>
      <c r="S298" s="831"/>
    </row>
    <row r="299" spans="1:19" ht="15.75" hidden="1">
      <c r="A299" s="833"/>
      <c r="B299" s="833"/>
      <c r="C299" s="833"/>
      <c r="D299" s="833"/>
      <c r="E299" s="833"/>
      <c r="F299" s="833"/>
      <c r="G299" s="833"/>
      <c r="H299" s="833"/>
      <c r="I299" s="833"/>
      <c r="J299" s="833"/>
      <c r="K299" s="833"/>
      <c r="L299" s="833"/>
      <c r="M299" s="833"/>
      <c r="N299" s="1197">
        <v>60</v>
      </c>
      <c r="O299" s="1198"/>
      <c r="P299" s="1199"/>
      <c r="Q299" s="1197">
        <v>60</v>
      </c>
      <c r="R299" s="1198"/>
      <c r="S299" s="1199"/>
    </row>
    <row r="300" spans="1:19" ht="15.75" hidden="1">
      <c r="A300" s="833"/>
      <c r="B300" s="833"/>
      <c r="C300" s="833"/>
      <c r="D300" s="833"/>
      <c r="E300" s="833"/>
      <c r="F300" s="833"/>
      <c r="G300" s="833"/>
      <c r="H300" s="1180" t="s">
        <v>182</v>
      </c>
      <c r="I300" s="1181"/>
      <c r="J300" s="1181"/>
      <c r="K300" s="1181"/>
      <c r="L300" s="1181"/>
      <c r="M300" s="1182"/>
      <c r="N300" s="1177" t="s">
        <v>179</v>
      </c>
      <c r="O300" s="1183"/>
      <c r="P300" s="1184"/>
      <c r="Q300" s="834"/>
      <c r="R300" s="835">
        <f>((G103)/G292)*100</f>
        <v>70</v>
      </c>
      <c r="S300" s="836" t="s">
        <v>181</v>
      </c>
    </row>
    <row r="301" spans="1:19" ht="15.75" hidden="1">
      <c r="A301" s="833"/>
      <c r="B301" s="833"/>
      <c r="C301" s="833"/>
      <c r="D301" s="833"/>
      <c r="E301" s="833"/>
      <c r="F301" s="833"/>
      <c r="G301" s="833"/>
      <c r="H301" s="1180" t="s">
        <v>182</v>
      </c>
      <c r="I301" s="1181"/>
      <c r="J301" s="1181"/>
      <c r="K301" s="1181"/>
      <c r="L301" s="1181"/>
      <c r="M301" s="1182"/>
      <c r="N301" s="1177" t="s">
        <v>180</v>
      </c>
      <c r="O301" s="1183"/>
      <c r="P301" s="1184"/>
      <c r="Q301" s="834"/>
      <c r="R301" s="835">
        <f>((G149)/G292)*100</f>
        <v>30</v>
      </c>
      <c r="S301" s="836" t="s">
        <v>181</v>
      </c>
    </row>
    <row r="302" spans="1:19" ht="16.5" hidden="1" thickBot="1">
      <c r="A302" s="308"/>
      <c r="B302" s="308"/>
      <c r="C302" s="308"/>
      <c r="D302" s="308"/>
      <c r="E302" s="308"/>
      <c r="F302" s="308"/>
      <c r="G302" s="308"/>
      <c r="H302" s="308"/>
      <c r="I302" s="381"/>
      <c r="J302" s="381"/>
      <c r="K302" s="381"/>
      <c r="L302" s="381"/>
      <c r="M302" s="26"/>
      <c r="N302" s="373"/>
      <c r="O302" s="318"/>
      <c r="P302" s="318"/>
      <c r="Q302" s="373"/>
      <c r="R302" s="374"/>
      <c r="S302" s="374"/>
    </row>
    <row r="303" spans="1:19" s="12" customFormat="1" ht="19.5" customHeight="1" hidden="1" thickBot="1">
      <c r="A303" s="1185" t="s">
        <v>242</v>
      </c>
      <c r="B303" s="1186"/>
      <c r="C303" s="1186"/>
      <c r="D303" s="1186"/>
      <c r="E303" s="1186"/>
      <c r="F303" s="1186"/>
      <c r="G303" s="1186"/>
      <c r="H303" s="1186"/>
      <c r="I303" s="1186"/>
      <c r="J303" s="1186"/>
      <c r="K303" s="1186"/>
      <c r="L303" s="1186"/>
      <c r="M303" s="1186"/>
      <c r="N303" s="1186"/>
      <c r="O303" s="1186"/>
      <c r="P303" s="1186"/>
      <c r="Q303" s="1186"/>
      <c r="R303" s="1186"/>
      <c r="S303" s="1187"/>
    </row>
    <row r="304" spans="1:19" ht="16.5" customHeight="1" hidden="1" thickBot="1">
      <c r="A304" s="796"/>
      <c r="B304" s="797" t="s">
        <v>117</v>
      </c>
      <c r="C304" s="798"/>
      <c r="D304" s="798"/>
      <c r="E304" s="798"/>
      <c r="F304" s="798"/>
      <c r="G304" s="799">
        <f aca="true" t="shared" si="69" ref="G304:H306">G101+G206</f>
        <v>240</v>
      </c>
      <c r="H304" s="800">
        <f t="shared" si="69"/>
        <v>7200</v>
      </c>
      <c r="I304" s="800"/>
      <c r="J304" s="800"/>
      <c r="K304" s="800"/>
      <c r="L304" s="800"/>
      <c r="M304" s="800"/>
      <c r="N304" s="799"/>
      <c r="O304" s="799"/>
      <c r="P304" s="799"/>
      <c r="Q304" s="799"/>
      <c r="R304" s="799"/>
      <c r="S304" s="799"/>
    </row>
    <row r="305" spans="1:19" ht="16.5" hidden="1" thickBot="1">
      <c r="A305" s="796"/>
      <c r="B305" s="801" t="s">
        <v>316</v>
      </c>
      <c r="C305" s="798"/>
      <c r="D305" s="798"/>
      <c r="E305" s="798"/>
      <c r="F305" s="798"/>
      <c r="G305" s="802">
        <f t="shared" si="69"/>
        <v>120</v>
      </c>
      <c r="H305" s="803">
        <f t="shared" si="69"/>
        <v>3600</v>
      </c>
      <c r="I305" s="803"/>
      <c r="J305" s="803"/>
      <c r="K305" s="803"/>
      <c r="L305" s="803"/>
      <c r="M305" s="803"/>
      <c r="N305" s="804"/>
      <c r="O305" s="805"/>
      <c r="P305" s="806"/>
      <c r="Q305" s="807"/>
      <c r="R305" s="805"/>
      <c r="S305" s="806"/>
    </row>
    <row r="306" spans="1:33" ht="16.5" customHeight="1" hidden="1" thickBot="1">
      <c r="A306" s="796"/>
      <c r="B306" s="797" t="s">
        <v>118</v>
      </c>
      <c r="C306" s="798"/>
      <c r="D306" s="798"/>
      <c r="E306" s="798"/>
      <c r="F306" s="798"/>
      <c r="G306" s="799">
        <f t="shared" si="69"/>
        <v>120</v>
      </c>
      <c r="H306" s="800">
        <f t="shared" si="69"/>
        <v>3600</v>
      </c>
      <c r="I306" s="800">
        <f aca="true" t="shared" si="70" ref="I306:S306">I103+I208</f>
        <v>1662</v>
      </c>
      <c r="J306" s="800">
        <f t="shared" si="70"/>
        <v>899</v>
      </c>
      <c r="K306" s="800">
        <f t="shared" si="70"/>
        <v>340</v>
      </c>
      <c r="L306" s="800">
        <f t="shared" si="70"/>
        <v>423</v>
      </c>
      <c r="M306" s="800">
        <f t="shared" si="70"/>
        <v>1938</v>
      </c>
      <c r="N306" s="800">
        <f t="shared" si="70"/>
        <v>27</v>
      </c>
      <c r="O306" s="800">
        <f t="shared" si="70"/>
        <v>30</v>
      </c>
      <c r="P306" s="800">
        <f t="shared" si="70"/>
        <v>30</v>
      </c>
      <c r="Q306" s="800">
        <f t="shared" si="70"/>
        <v>20.5</v>
      </c>
      <c r="R306" s="800">
        <f t="shared" si="70"/>
        <v>22</v>
      </c>
      <c r="S306" s="800">
        <f t="shared" si="70"/>
        <v>22</v>
      </c>
      <c r="AA306" s="5"/>
      <c r="AB306" s="306">
        <v>1</v>
      </c>
      <c r="AC306" s="307" t="s">
        <v>151</v>
      </c>
      <c r="AD306" s="307" t="s">
        <v>152</v>
      </c>
      <c r="AE306" s="307">
        <v>3</v>
      </c>
      <c r="AF306" s="307" t="s">
        <v>153</v>
      </c>
      <c r="AG306" s="307" t="s">
        <v>154</v>
      </c>
    </row>
    <row r="307" spans="1:19" s="12" customFormat="1" ht="21" customHeight="1" hidden="1" thickBot="1">
      <c r="A307" s="808"/>
      <c r="B307" s="809"/>
      <c r="C307" s="810"/>
      <c r="D307" s="811"/>
      <c r="E307" s="811"/>
      <c r="F307" s="812"/>
      <c r="G307" s="813"/>
      <c r="H307" s="814"/>
      <c r="I307" s="815"/>
      <c r="J307" s="816"/>
      <c r="K307" s="811"/>
      <c r="L307" s="811"/>
      <c r="M307" s="817"/>
      <c r="N307" s="837"/>
      <c r="O307" s="838"/>
      <c r="P307" s="839"/>
      <c r="Q307" s="837"/>
      <c r="R307" s="838"/>
      <c r="S307" s="839"/>
    </row>
    <row r="308" spans="1:33" ht="15.75" hidden="1">
      <c r="A308" s="1188" t="s">
        <v>102</v>
      </c>
      <c r="B308" s="1189"/>
      <c r="C308" s="1189"/>
      <c r="D308" s="1189"/>
      <c r="E308" s="1189"/>
      <c r="F308" s="1189"/>
      <c r="G308" s="1189"/>
      <c r="H308" s="1189"/>
      <c r="I308" s="1189"/>
      <c r="J308" s="1189"/>
      <c r="K308" s="1189"/>
      <c r="L308" s="1189"/>
      <c r="M308" s="1189"/>
      <c r="N308" s="840">
        <f aca="true" t="shared" si="71" ref="N308:S308">N306</f>
        <v>27</v>
      </c>
      <c r="O308" s="841">
        <f t="shared" si="71"/>
        <v>30</v>
      </c>
      <c r="P308" s="842">
        <f t="shared" si="71"/>
        <v>30</v>
      </c>
      <c r="Q308" s="840">
        <f t="shared" si="71"/>
        <v>20.5</v>
      </c>
      <c r="R308" s="841">
        <f t="shared" si="71"/>
        <v>22</v>
      </c>
      <c r="S308" s="843">
        <f t="shared" si="71"/>
        <v>22</v>
      </c>
      <c r="AA308" s="301" t="s">
        <v>165</v>
      </c>
      <c r="AB308" s="298" t="e">
        <f>#REF!+#REF!+AB97+#REF!</f>
        <v>#REF!</v>
      </c>
      <c r="AC308" s="298" t="e">
        <f>#REF!+#REF!+AC97+#REF!</f>
        <v>#REF!</v>
      </c>
      <c r="AD308" s="298" t="e">
        <f>#REF!+#REF!+AD97+#REF!</f>
        <v>#REF!</v>
      </c>
      <c r="AE308" s="298" t="e">
        <f>#REF!+#REF!+AE97+#REF!</f>
        <v>#REF!</v>
      </c>
      <c r="AF308" s="298" t="e">
        <f>#REF!+#REF!+AF97+#REF!</f>
        <v>#REF!</v>
      </c>
      <c r="AG308" s="298" t="e">
        <f>#REF!+#REF!+AG97+#REF!</f>
        <v>#REF!</v>
      </c>
    </row>
    <row r="309" spans="1:33" ht="15.75" hidden="1">
      <c r="A309" s="1191" t="s">
        <v>101</v>
      </c>
      <c r="B309" s="1192"/>
      <c r="C309" s="1192"/>
      <c r="D309" s="1192"/>
      <c r="E309" s="1192"/>
      <c r="F309" s="1192"/>
      <c r="G309" s="1192"/>
      <c r="H309" s="1192"/>
      <c r="I309" s="1192"/>
      <c r="J309" s="1192"/>
      <c r="K309" s="1192"/>
      <c r="L309" s="1192"/>
      <c r="M309" s="1192"/>
      <c r="N309" s="844">
        <f aca="true" t="shared" si="72" ref="N309:S309">COUNTIF($C11:$C48,N$5)+COUNTIF($C53:$C87,N$5)+COUNTIF($C92:$C96,N$5)+COUNTIF($C99:$C99,N$5)+COUNTIF($C107:$C110,N$5)+COUNTIF($C154:$C203,N$5)</f>
        <v>3</v>
      </c>
      <c r="O309" s="816">
        <f t="shared" si="72"/>
        <v>3</v>
      </c>
      <c r="P309" s="845">
        <f t="shared" si="72"/>
        <v>2</v>
      </c>
      <c r="Q309" s="844">
        <f t="shared" si="72"/>
        <v>5</v>
      </c>
      <c r="R309" s="816">
        <f t="shared" si="72"/>
        <v>4</v>
      </c>
      <c r="S309" s="846">
        <f t="shared" si="72"/>
        <v>2</v>
      </c>
      <c r="AA309" s="301" t="s">
        <v>166</v>
      </c>
      <c r="AB309" s="298" t="e">
        <f>#REF!+AB15+AB98+#REF!</f>
        <v>#REF!</v>
      </c>
      <c r="AC309" s="298" t="e">
        <f>#REF!+AC15+AC98+#REF!</f>
        <v>#REF!</v>
      </c>
      <c r="AD309" s="298" t="e">
        <f>#REF!+AD15+AD98+#REF!</f>
        <v>#REF!</v>
      </c>
      <c r="AE309" s="298" t="e">
        <f>#REF!+AE15+AE98+#REF!</f>
        <v>#REF!</v>
      </c>
      <c r="AF309" s="298" t="e">
        <f>#REF!+AF15+AF98+#REF!</f>
        <v>#REF!</v>
      </c>
      <c r="AG309" s="298" t="e">
        <f>#REF!+AG15+AG98+#REF!</f>
        <v>#REF!</v>
      </c>
    </row>
    <row r="310" spans="1:19" ht="15.75" hidden="1">
      <c r="A310" s="1191" t="s">
        <v>23</v>
      </c>
      <c r="B310" s="1192"/>
      <c r="C310" s="1192"/>
      <c r="D310" s="1192"/>
      <c r="E310" s="1192"/>
      <c r="F310" s="1192"/>
      <c r="G310" s="1192"/>
      <c r="H310" s="1192"/>
      <c r="I310" s="1192"/>
      <c r="J310" s="1192"/>
      <c r="K310" s="1192"/>
      <c r="L310" s="1192"/>
      <c r="M310" s="1192"/>
      <c r="N310" s="844">
        <f aca="true" t="shared" si="73" ref="N310:S310">COUNTIF($D11:$D48,N$5)+COUNTIF($D53:$D87,N$5)+COUNTIF($D92:$D96,N$5)+COUNTIF($D99:$D99,N$5)+COUNTIF($D107:$D110,N$5)+COUNTIF($D154:$D203,N$5)</f>
        <v>5</v>
      </c>
      <c r="O310" s="816">
        <f t="shared" si="73"/>
        <v>4</v>
      </c>
      <c r="P310" s="845">
        <f t="shared" si="73"/>
        <v>4</v>
      </c>
      <c r="Q310" s="844">
        <f t="shared" si="73"/>
        <v>5</v>
      </c>
      <c r="R310" s="816">
        <f t="shared" si="73"/>
        <v>3</v>
      </c>
      <c r="S310" s="846">
        <f t="shared" si="73"/>
        <v>6</v>
      </c>
    </row>
    <row r="311" spans="1:19" ht="15.75" hidden="1">
      <c r="A311" s="1191" t="s">
        <v>43</v>
      </c>
      <c r="B311" s="1192"/>
      <c r="C311" s="1192"/>
      <c r="D311" s="1192"/>
      <c r="E311" s="1192"/>
      <c r="F311" s="1192"/>
      <c r="G311" s="1192"/>
      <c r="H311" s="1192"/>
      <c r="I311" s="1192"/>
      <c r="J311" s="1192"/>
      <c r="K311" s="1192"/>
      <c r="L311" s="1192"/>
      <c r="M311" s="1192"/>
      <c r="N311" s="826">
        <f aca="true" t="shared" si="74" ref="N311:S311">COUNTIF($F11:$F48,N$5)+COUNTIF($F53:$F87,N$5)+COUNTIF($F92:$F96,N$5)+COUNTIF($F99:$F99,N$5)+COUNTIF($F107:$F110,N$5)+COUNTIF($F154:$F203,N$5)</f>
        <v>0</v>
      </c>
      <c r="O311" s="828">
        <f t="shared" si="74"/>
        <v>0</v>
      </c>
      <c r="P311" s="847">
        <f t="shared" si="74"/>
        <v>0</v>
      </c>
      <c r="Q311" s="826">
        <f t="shared" si="74"/>
        <v>0</v>
      </c>
      <c r="R311" s="828">
        <f t="shared" si="74"/>
        <v>0</v>
      </c>
      <c r="S311" s="827">
        <f t="shared" si="74"/>
        <v>0</v>
      </c>
    </row>
    <row r="312" spans="1:19" ht="16.5" hidden="1" thickBot="1">
      <c r="A312" s="1194" t="s">
        <v>44</v>
      </c>
      <c r="B312" s="1195"/>
      <c r="C312" s="1195"/>
      <c r="D312" s="1195"/>
      <c r="E312" s="1195"/>
      <c r="F312" s="1195"/>
      <c r="G312" s="1195"/>
      <c r="H312" s="1195"/>
      <c r="I312" s="1195"/>
      <c r="J312" s="1195"/>
      <c r="K312" s="1195"/>
      <c r="L312" s="1195"/>
      <c r="M312" s="1195"/>
      <c r="N312" s="829">
        <f aca="true" t="shared" si="75" ref="N312:S312">COUNTIF($E11:$E48,N$5)+COUNTIF($E53:$E87,N$5)+COUNTIF($E92:$E96,N$5)+COUNTIF($E99:$E99,N$5)+COUNTIF($E107:$E110,N$5)+COUNTIF($E154:$E203,N$5)</f>
        <v>0</v>
      </c>
      <c r="O312" s="832">
        <f t="shared" si="75"/>
        <v>0</v>
      </c>
      <c r="P312" s="848">
        <f t="shared" si="75"/>
        <v>0</v>
      </c>
      <c r="Q312" s="829">
        <f t="shared" si="75"/>
        <v>1</v>
      </c>
      <c r="R312" s="832">
        <f t="shared" si="75"/>
        <v>1</v>
      </c>
      <c r="S312" s="831">
        <f t="shared" si="75"/>
        <v>0</v>
      </c>
    </row>
    <row r="313" spans="1:19" ht="15.75" hidden="1">
      <c r="A313" s="833"/>
      <c r="B313" s="833"/>
      <c r="C313" s="833"/>
      <c r="D313" s="833"/>
      <c r="E313" s="833"/>
      <c r="F313" s="833"/>
      <c r="G313" s="833"/>
      <c r="H313" s="833"/>
      <c r="I313" s="833"/>
      <c r="J313" s="833"/>
      <c r="K313" s="833"/>
      <c r="L313" s="833"/>
      <c r="M313" s="833"/>
      <c r="N313" s="1197">
        <f>AN211</f>
        <v>60</v>
      </c>
      <c r="O313" s="1198"/>
      <c r="P313" s="1199"/>
      <c r="Q313" s="1197">
        <f>AQ211</f>
        <v>60</v>
      </c>
      <c r="R313" s="1198"/>
      <c r="S313" s="1199"/>
    </row>
    <row r="314" spans="1:19" ht="15.75" hidden="1">
      <c r="A314" s="833"/>
      <c r="B314" s="833"/>
      <c r="C314" s="833"/>
      <c r="D314" s="833"/>
      <c r="E314" s="833"/>
      <c r="F314" s="833"/>
      <c r="G314" s="833"/>
      <c r="H314" s="1180" t="s">
        <v>182</v>
      </c>
      <c r="I314" s="1181"/>
      <c r="J314" s="1181"/>
      <c r="K314" s="1181"/>
      <c r="L314" s="1181"/>
      <c r="M314" s="1182"/>
      <c r="N314" s="1177" t="s">
        <v>179</v>
      </c>
      <c r="O314" s="1183"/>
      <c r="P314" s="1184"/>
      <c r="Q314" s="834"/>
      <c r="R314" s="835">
        <f>(G103/G306)*100</f>
        <v>70</v>
      </c>
      <c r="S314" s="836" t="s">
        <v>181</v>
      </c>
    </row>
    <row r="315" spans="1:19" ht="15.75" hidden="1">
      <c r="A315" s="833"/>
      <c r="B315" s="833"/>
      <c r="C315" s="833"/>
      <c r="D315" s="833"/>
      <c r="E315" s="833"/>
      <c r="F315" s="833"/>
      <c r="G315" s="833"/>
      <c r="H315" s="1180" t="s">
        <v>182</v>
      </c>
      <c r="I315" s="1181"/>
      <c r="J315" s="1181"/>
      <c r="K315" s="1181"/>
      <c r="L315" s="1181"/>
      <c r="M315" s="1182"/>
      <c r="N315" s="1177" t="s">
        <v>180</v>
      </c>
      <c r="O315" s="1183"/>
      <c r="P315" s="1184"/>
      <c r="Q315" s="834"/>
      <c r="R315" s="835">
        <f>(G208/G306)*100</f>
        <v>30</v>
      </c>
      <c r="S315" s="836" t="s">
        <v>181</v>
      </c>
    </row>
    <row r="316" spans="1:19" ht="16.5" hidden="1" thickBot="1">
      <c r="A316" s="308"/>
      <c r="B316" s="308"/>
      <c r="C316" s="308"/>
      <c r="D316" s="308"/>
      <c r="E316" s="308"/>
      <c r="F316" s="308"/>
      <c r="G316" s="308"/>
      <c r="H316" s="308"/>
      <c r="I316" s="381"/>
      <c r="J316" s="381"/>
      <c r="K316" s="381"/>
      <c r="L316" s="381"/>
      <c r="M316" s="26"/>
      <c r="N316" s="373"/>
      <c r="O316" s="318"/>
      <c r="P316" s="318"/>
      <c r="Q316" s="373"/>
      <c r="R316" s="374"/>
      <c r="S316" s="374"/>
    </row>
    <row r="317" spans="1:19" s="12" customFormat="1" ht="19.5" customHeight="1" hidden="1" thickBot="1">
      <c r="A317" s="1185" t="s">
        <v>243</v>
      </c>
      <c r="B317" s="1186"/>
      <c r="C317" s="1186"/>
      <c r="D317" s="1186"/>
      <c r="E317" s="1186"/>
      <c r="F317" s="1186"/>
      <c r="G317" s="1186"/>
      <c r="H317" s="1186"/>
      <c r="I317" s="1186"/>
      <c r="J317" s="1186"/>
      <c r="K317" s="1186"/>
      <c r="L317" s="1186"/>
      <c r="M317" s="1186"/>
      <c r="N317" s="1186"/>
      <c r="O317" s="1186"/>
      <c r="P317" s="1186"/>
      <c r="Q317" s="1186"/>
      <c r="R317" s="1186"/>
      <c r="S317" s="1187"/>
    </row>
    <row r="318" spans="1:19" ht="16.5" customHeight="1" hidden="1" thickBot="1">
      <c r="A318" s="796"/>
      <c r="B318" s="797" t="s">
        <v>117</v>
      </c>
      <c r="C318" s="798"/>
      <c r="D318" s="798"/>
      <c r="E318" s="798"/>
      <c r="F318" s="798"/>
      <c r="G318" s="799">
        <f>G268</f>
        <v>240</v>
      </c>
      <c r="H318" s="800">
        <f>G318*30</f>
        <v>7200</v>
      </c>
      <c r="I318" s="800"/>
      <c r="J318" s="800"/>
      <c r="K318" s="800"/>
      <c r="L318" s="800"/>
      <c r="M318" s="800"/>
      <c r="N318" s="799"/>
      <c r="O318" s="799"/>
      <c r="P318" s="799"/>
      <c r="Q318" s="799"/>
      <c r="R318" s="799"/>
      <c r="S318" s="799"/>
    </row>
    <row r="319" spans="1:19" ht="16.5" hidden="1" thickBot="1">
      <c r="A319" s="796"/>
      <c r="B319" s="801" t="s">
        <v>316</v>
      </c>
      <c r="C319" s="798"/>
      <c r="D319" s="798"/>
      <c r="E319" s="798"/>
      <c r="F319" s="798"/>
      <c r="G319" s="802">
        <f>G269</f>
        <v>120</v>
      </c>
      <c r="H319" s="800">
        <f>G319*30</f>
        <v>3600</v>
      </c>
      <c r="I319" s="802"/>
      <c r="J319" s="802"/>
      <c r="K319" s="802"/>
      <c r="L319" s="802"/>
      <c r="M319" s="802"/>
      <c r="N319" s="804"/>
      <c r="O319" s="805"/>
      <c r="P319" s="806"/>
      <c r="Q319" s="807"/>
      <c r="R319" s="805"/>
      <c r="S319" s="806"/>
    </row>
    <row r="320" spans="1:33" ht="16.5" customHeight="1" hidden="1" thickBot="1">
      <c r="A320" s="796"/>
      <c r="B320" s="797" t="s">
        <v>118</v>
      </c>
      <c r="C320" s="798"/>
      <c r="D320" s="798"/>
      <c r="E320" s="798"/>
      <c r="F320" s="798"/>
      <c r="G320" s="799">
        <f>G270</f>
        <v>120</v>
      </c>
      <c r="H320" s="800">
        <f>G320*30</f>
        <v>3600</v>
      </c>
      <c r="I320" s="800">
        <f>I267+I103</f>
        <v>1659</v>
      </c>
      <c r="J320" s="800">
        <f>J267+J103</f>
        <v>968</v>
      </c>
      <c r="K320" s="800">
        <f>K267+K103</f>
        <v>286</v>
      </c>
      <c r="L320" s="800">
        <f>L267+L103</f>
        <v>405</v>
      </c>
      <c r="M320" s="800">
        <f>M267+M103</f>
        <v>1941</v>
      </c>
      <c r="N320" s="799">
        <f aca="true" t="shared" si="76" ref="N320:S320">N292</f>
        <v>27</v>
      </c>
      <c r="O320" s="799">
        <f t="shared" si="76"/>
        <v>30</v>
      </c>
      <c r="P320" s="799">
        <f t="shared" si="76"/>
        <v>30</v>
      </c>
      <c r="Q320" s="799">
        <f t="shared" si="76"/>
        <v>21.5</v>
      </c>
      <c r="R320" s="799">
        <f t="shared" si="76"/>
        <v>22</v>
      </c>
      <c r="S320" s="799">
        <f t="shared" si="76"/>
        <v>23</v>
      </c>
      <c r="AA320" s="5"/>
      <c r="AB320" s="306">
        <v>1</v>
      </c>
      <c r="AC320" s="307" t="s">
        <v>151</v>
      </c>
      <c r="AD320" s="307" t="s">
        <v>152</v>
      </c>
      <c r="AE320" s="307">
        <v>3</v>
      </c>
      <c r="AF320" s="307" t="s">
        <v>153</v>
      </c>
      <c r="AG320" s="307" t="s">
        <v>154</v>
      </c>
    </row>
    <row r="321" spans="1:19" s="12" customFormat="1" ht="21" customHeight="1" hidden="1" thickBot="1">
      <c r="A321" s="808"/>
      <c r="B321" s="809"/>
      <c r="C321" s="810"/>
      <c r="D321" s="811"/>
      <c r="E321" s="811"/>
      <c r="F321" s="812"/>
      <c r="G321" s="813"/>
      <c r="H321" s="814"/>
      <c r="I321" s="815"/>
      <c r="J321" s="816"/>
      <c r="K321" s="811"/>
      <c r="L321" s="811"/>
      <c r="M321" s="817"/>
      <c r="N321" s="818"/>
      <c r="O321" s="819"/>
      <c r="P321" s="820"/>
      <c r="Q321" s="849"/>
      <c r="R321" s="819"/>
      <c r="S321" s="820"/>
    </row>
    <row r="322" spans="1:33" ht="15.75" hidden="1">
      <c r="A322" s="1188" t="s">
        <v>102</v>
      </c>
      <c r="B322" s="1189"/>
      <c r="C322" s="1189"/>
      <c r="D322" s="1189"/>
      <c r="E322" s="1189"/>
      <c r="F322" s="1189"/>
      <c r="G322" s="1189"/>
      <c r="H322" s="1189"/>
      <c r="I322" s="1189"/>
      <c r="J322" s="1189"/>
      <c r="K322" s="1189"/>
      <c r="L322" s="1189"/>
      <c r="M322" s="1190"/>
      <c r="N322" s="850">
        <f aca="true" t="shared" si="77" ref="N322:S322">N320</f>
        <v>27</v>
      </c>
      <c r="O322" s="822">
        <f t="shared" si="77"/>
        <v>30</v>
      </c>
      <c r="P322" s="851">
        <f t="shared" si="77"/>
        <v>30</v>
      </c>
      <c r="Q322" s="850">
        <f t="shared" si="77"/>
        <v>21.5</v>
      </c>
      <c r="R322" s="822">
        <f t="shared" si="77"/>
        <v>22</v>
      </c>
      <c r="S322" s="851">
        <f t="shared" si="77"/>
        <v>23</v>
      </c>
      <c r="AA322" s="301" t="s">
        <v>165</v>
      </c>
      <c r="AB322" s="298" t="e">
        <f>#REF!+#REF!+AB196+#REF!</f>
        <v>#REF!</v>
      </c>
      <c r="AC322" s="298" t="e">
        <f>#REF!+#REF!+AC196+#REF!</f>
        <v>#REF!</v>
      </c>
      <c r="AD322" s="298" t="e">
        <f>#REF!+#REF!+AD196+#REF!</f>
        <v>#REF!</v>
      </c>
      <c r="AE322" s="298" t="e">
        <f>#REF!+#REF!+AE196+#REF!</f>
        <v>#REF!</v>
      </c>
      <c r="AF322" s="298" t="e">
        <f>#REF!+#REF!+AF196+#REF!</f>
        <v>#REF!</v>
      </c>
      <c r="AG322" s="298" t="e">
        <f>#REF!+#REF!+AG196+#REF!</f>
        <v>#REF!</v>
      </c>
    </row>
    <row r="323" spans="1:33" ht="15.75" hidden="1">
      <c r="A323" s="1191" t="s">
        <v>101</v>
      </c>
      <c r="B323" s="1192"/>
      <c r="C323" s="1192"/>
      <c r="D323" s="1192"/>
      <c r="E323" s="1192"/>
      <c r="F323" s="1192"/>
      <c r="G323" s="1192"/>
      <c r="H323" s="1192"/>
      <c r="I323" s="1192"/>
      <c r="J323" s="1192"/>
      <c r="K323" s="1192"/>
      <c r="L323" s="1192"/>
      <c r="M323" s="1193"/>
      <c r="N323" s="852">
        <v>3</v>
      </c>
      <c r="O323" s="853">
        <v>4</v>
      </c>
      <c r="P323" s="854">
        <v>2</v>
      </c>
      <c r="Q323" s="852">
        <v>4</v>
      </c>
      <c r="R323" s="853">
        <v>2</v>
      </c>
      <c r="S323" s="854">
        <v>2</v>
      </c>
      <c r="AA323" s="301" t="s">
        <v>166</v>
      </c>
      <c r="AB323" s="298" t="e">
        <f>#REF!+AB28+AB197+#REF!</f>
        <v>#REF!</v>
      </c>
      <c r="AC323" s="298" t="e">
        <f>#REF!+AC28+AC197+#REF!</f>
        <v>#REF!</v>
      </c>
      <c r="AD323" s="298" t="e">
        <f>#REF!+AD28+AD197+#REF!</f>
        <v>#REF!</v>
      </c>
      <c r="AE323" s="298" t="e">
        <f>#REF!+AE28+AE197+#REF!</f>
        <v>#REF!</v>
      </c>
      <c r="AF323" s="298" t="e">
        <f>#REF!+AF28+AF197+#REF!</f>
        <v>#REF!</v>
      </c>
      <c r="AG323" s="298" t="e">
        <f>#REF!+AG28+AG197+#REF!</f>
        <v>#REF!</v>
      </c>
    </row>
    <row r="324" spans="1:19" ht="15.75" hidden="1">
      <c r="A324" s="1191" t="s">
        <v>23</v>
      </c>
      <c r="B324" s="1192"/>
      <c r="C324" s="1192"/>
      <c r="D324" s="1192"/>
      <c r="E324" s="1192"/>
      <c r="F324" s="1192"/>
      <c r="G324" s="1192"/>
      <c r="H324" s="1192"/>
      <c r="I324" s="1192"/>
      <c r="J324" s="1192"/>
      <c r="K324" s="1192"/>
      <c r="L324" s="1192"/>
      <c r="M324" s="1193"/>
      <c r="N324" s="810">
        <v>5</v>
      </c>
      <c r="O324" s="811">
        <v>4</v>
      </c>
      <c r="P324" s="825">
        <v>4</v>
      </c>
      <c r="Q324" s="810">
        <v>3</v>
      </c>
      <c r="R324" s="811">
        <v>4</v>
      </c>
      <c r="S324" s="825">
        <v>5</v>
      </c>
    </row>
    <row r="325" spans="1:19" ht="15.75" hidden="1">
      <c r="A325" s="1191" t="s">
        <v>43</v>
      </c>
      <c r="B325" s="1192"/>
      <c r="C325" s="1192"/>
      <c r="D325" s="1192"/>
      <c r="E325" s="1192"/>
      <c r="F325" s="1192"/>
      <c r="G325" s="1192"/>
      <c r="H325" s="1192"/>
      <c r="I325" s="1192"/>
      <c r="J325" s="1192"/>
      <c r="K325" s="1192"/>
      <c r="L325" s="1192"/>
      <c r="M325" s="1193"/>
      <c r="N325" s="810"/>
      <c r="O325" s="811"/>
      <c r="P325" s="825"/>
      <c r="Q325" s="855">
        <v>1</v>
      </c>
      <c r="R325" s="811"/>
      <c r="S325" s="825"/>
    </row>
    <row r="326" spans="1:19" ht="16.5" hidden="1" thickBot="1">
      <c r="A326" s="1194" t="s">
        <v>44</v>
      </c>
      <c r="B326" s="1195"/>
      <c r="C326" s="1195"/>
      <c r="D326" s="1195"/>
      <c r="E326" s="1195"/>
      <c r="F326" s="1195"/>
      <c r="G326" s="1195"/>
      <c r="H326" s="1195"/>
      <c r="I326" s="1195"/>
      <c r="J326" s="1195"/>
      <c r="K326" s="1195"/>
      <c r="L326" s="1195"/>
      <c r="M326" s="1196"/>
      <c r="N326" s="829"/>
      <c r="O326" s="830"/>
      <c r="P326" s="831"/>
      <c r="Q326" s="829">
        <v>1</v>
      </c>
      <c r="R326" s="832">
        <v>1</v>
      </c>
      <c r="S326" s="831"/>
    </row>
    <row r="327" spans="1:19" ht="15.75" hidden="1">
      <c r="A327" s="833"/>
      <c r="B327" s="833"/>
      <c r="C327" s="833"/>
      <c r="D327" s="833"/>
      <c r="E327" s="833"/>
      <c r="F327" s="833"/>
      <c r="G327" s="833"/>
      <c r="H327" s="833"/>
      <c r="I327" s="833"/>
      <c r="J327" s="833"/>
      <c r="K327" s="833"/>
      <c r="L327" s="833"/>
      <c r="M327" s="833"/>
      <c r="N327" s="1177">
        <v>60</v>
      </c>
      <c r="O327" s="1178"/>
      <c r="P327" s="1179"/>
      <c r="Q327" s="1177">
        <v>60</v>
      </c>
      <c r="R327" s="1178"/>
      <c r="S327" s="1179"/>
    </row>
    <row r="328" spans="1:19" ht="15.75" hidden="1">
      <c r="A328" s="833"/>
      <c r="B328" s="833"/>
      <c r="C328" s="833"/>
      <c r="D328" s="833"/>
      <c r="E328" s="833"/>
      <c r="F328" s="833"/>
      <c r="G328" s="833"/>
      <c r="H328" s="1180" t="s">
        <v>182</v>
      </c>
      <c r="I328" s="1181"/>
      <c r="J328" s="1181"/>
      <c r="K328" s="1181"/>
      <c r="L328" s="1181"/>
      <c r="M328" s="1182"/>
      <c r="N328" s="1177" t="s">
        <v>179</v>
      </c>
      <c r="O328" s="1183"/>
      <c r="P328" s="1184"/>
      <c r="Q328" s="834"/>
      <c r="R328" s="835">
        <f>(G103/G320)*100</f>
        <v>70</v>
      </c>
      <c r="S328" s="836" t="s">
        <v>181</v>
      </c>
    </row>
    <row r="329" spans="1:19" ht="15.75" hidden="1">
      <c r="A329" s="833"/>
      <c r="B329" s="833"/>
      <c r="C329" s="833"/>
      <c r="D329" s="833"/>
      <c r="E329" s="833"/>
      <c r="F329" s="833"/>
      <c r="G329" s="833"/>
      <c r="H329" s="1180" t="s">
        <v>182</v>
      </c>
      <c r="I329" s="1181"/>
      <c r="J329" s="1181"/>
      <c r="K329" s="1181"/>
      <c r="L329" s="1181"/>
      <c r="M329" s="1182"/>
      <c r="N329" s="1177" t="s">
        <v>180</v>
      </c>
      <c r="O329" s="1183"/>
      <c r="P329" s="1184"/>
      <c r="Q329" s="834"/>
      <c r="R329" s="835">
        <f>(G267/G320)*100</f>
        <v>30</v>
      </c>
      <c r="S329" s="836" t="s">
        <v>181</v>
      </c>
    </row>
    <row r="330" spans="1:19" ht="61.5" customHeight="1" thickBot="1">
      <c r="A330" s="308"/>
      <c r="B330" s="308"/>
      <c r="C330" s="308"/>
      <c r="D330" s="308"/>
      <c r="E330" s="308"/>
      <c r="F330" s="308"/>
      <c r="G330" s="308"/>
      <c r="H330" s="308"/>
      <c r="I330" s="381"/>
      <c r="J330" s="381"/>
      <c r="K330" s="381"/>
      <c r="L330" s="381"/>
      <c r="M330" s="26"/>
      <c r="N330" s="373"/>
      <c r="O330" s="318"/>
      <c r="P330" s="318"/>
      <c r="Q330" s="373"/>
      <c r="R330" s="374"/>
      <c r="S330" s="374"/>
    </row>
    <row r="331" spans="1:36" s="11" customFormat="1" ht="31.5">
      <c r="A331" s="146" t="s">
        <v>124</v>
      </c>
      <c r="B331" s="359" t="s">
        <v>32</v>
      </c>
      <c r="C331" s="203"/>
      <c r="D331" s="204" t="s">
        <v>156</v>
      </c>
      <c r="E331" s="204"/>
      <c r="F331" s="360"/>
      <c r="G331" s="405">
        <v>4</v>
      </c>
      <c r="H331" s="203">
        <f>G331*30</f>
        <v>120</v>
      </c>
      <c r="I331" s="204">
        <v>60</v>
      </c>
      <c r="J331" s="204"/>
      <c r="K331" s="204"/>
      <c r="L331" s="204">
        <v>60</v>
      </c>
      <c r="M331" s="360">
        <f>H331-I331</f>
        <v>60</v>
      </c>
      <c r="N331" s="406" t="s">
        <v>131</v>
      </c>
      <c r="O331" s="204" t="s">
        <v>131</v>
      </c>
      <c r="P331" s="360" t="s">
        <v>131</v>
      </c>
      <c r="Q331" s="203"/>
      <c r="R331" s="204"/>
      <c r="S331" s="360"/>
      <c r="AJ331" s="11" t="s">
        <v>185</v>
      </c>
    </row>
    <row r="332" spans="1:91" s="101" customFormat="1" ht="32.25" thickBot="1">
      <c r="A332" s="550"/>
      <c r="B332" s="551" t="s">
        <v>32</v>
      </c>
      <c r="C332" s="552"/>
      <c r="D332" s="553" t="s">
        <v>157</v>
      </c>
      <c r="E332" s="553"/>
      <c r="F332" s="554"/>
      <c r="G332" s="555"/>
      <c r="H332" s="552"/>
      <c r="I332" s="553"/>
      <c r="J332" s="553"/>
      <c r="K332" s="553"/>
      <c r="L332" s="553"/>
      <c r="M332" s="554"/>
      <c r="N332" s="556"/>
      <c r="O332" s="553"/>
      <c r="P332" s="554"/>
      <c r="Q332" s="552" t="s">
        <v>37</v>
      </c>
      <c r="R332" s="553" t="s">
        <v>37</v>
      </c>
      <c r="S332" s="553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</row>
    <row r="333" spans="1:19" s="5" customFormat="1" ht="32.25" customHeight="1" thickBot="1">
      <c r="A333" s="1274" t="s">
        <v>136</v>
      </c>
      <c r="B333" s="1275"/>
      <c r="C333" s="1276"/>
      <c r="D333" s="1277"/>
      <c r="E333" s="1277"/>
      <c r="F333" s="1278"/>
      <c r="G333" s="205"/>
      <c r="H333" s="1276"/>
      <c r="I333" s="1277"/>
      <c r="J333" s="1277"/>
      <c r="K333" s="1277"/>
      <c r="L333" s="1277"/>
      <c r="M333" s="1278"/>
      <c r="N333" s="1276"/>
      <c r="O333" s="1277"/>
      <c r="P333" s="1278"/>
      <c r="Q333" s="207"/>
      <c r="R333" s="205"/>
      <c r="S333" s="206"/>
    </row>
    <row r="334" spans="1:19" s="5" customFormat="1" ht="32.25" customHeight="1">
      <c r="A334" s="921" t="s">
        <v>413</v>
      </c>
      <c r="B334" s="918" t="s">
        <v>414</v>
      </c>
      <c r="C334" s="873"/>
      <c r="D334" s="892"/>
      <c r="E334" s="893"/>
      <c r="F334" s="899"/>
      <c r="G334" s="902">
        <f>SUM(G335:G338)</f>
        <v>18</v>
      </c>
      <c r="H334" s="924">
        <f aca="true" t="shared" si="78" ref="H334:M334">SUM(H335:H338)</f>
        <v>540</v>
      </c>
      <c r="I334" s="925">
        <f t="shared" si="78"/>
        <v>198</v>
      </c>
      <c r="J334" s="925">
        <f t="shared" si="78"/>
        <v>0</v>
      </c>
      <c r="K334" s="925">
        <f t="shared" si="78"/>
        <v>0</v>
      </c>
      <c r="L334" s="925">
        <f t="shared" si="78"/>
        <v>198</v>
      </c>
      <c r="M334" s="926">
        <f t="shared" si="78"/>
        <v>342</v>
      </c>
      <c r="N334" s="904"/>
      <c r="O334" s="894"/>
      <c r="P334" s="905"/>
      <c r="Q334" s="904"/>
      <c r="R334" s="894"/>
      <c r="S334" s="905"/>
    </row>
    <row r="335" spans="1:19" s="5" customFormat="1" ht="32.25" customHeight="1">
      <c r="A335" s="922"/>
      <c r="B335" s="919" t="s">
        <v>415</v>
      </c>
      <c r="C335" s="895">
        <v>2</v>
      </c>
      <c r="D335" s="895" t="s">
        <v>124</v>
      </c>
      <c r="E335" s="893"/>
      <c r="F335" s="900"/>
      <c r="G335" s="903">
        <v>9</v>
      </c>
      <c r="H335" s="901">
        <f>G335*30</f>
        <v>270</v>
      </c>
      <c r="I335" s="898">
        <f>J335+K335+L335</f>
        <v>99</v>
      </c>
      <c r="J335" s="896"/>
      <c r="K335" s="896"/>
      <c r="L335" s="896">
        <v>99</v>
      </c>
      <c r="M335" s="897">
        <f>H335-I335</f>
        <v>171</v>
      </c>
      <c r="N335" s="894">
        <v>3</v>
      </c>
      <c r="O335" s="894">
        <v>3</v>
      </c>
      <c r="P335" s="906">
        <v>3</v>
      </c>
      <c r="Q335" s="904"/>
      <c r="R335" s="894"/>
      <c r="S335" s="906"/>
    </row>
    <row r="336" spans="1:38" s="109" customFormat="1" ht="16.5" thickBot="1">
      <c r="A336" s="923"/>
      <c r="B336" s="920" t="s">
        <v>415</v>
      </c>
      <c r="C336" s="907">
        <v>4</v>
      </c>
      <c r="D336" s="907" t="s">
        <v>416</v>
      </c>
      <c r="E336" s="908"/>
      <c r="F336" s="909"/>
      <c r="G336" s="910">
        <v>9</v>
      </c>
      <c r="H336" s="911">
        <f>G336*30</f>
        <v>270</v>
      </c>
      <c r="I336" s="912">
        <f>J336+K336+L336</f>
        <v>99</v>
      </c>
      <c r="J336" s="913"/>
      <c r="K336" s="913"/>
      <c r="L336" s="913">
        <v>99</v>
      </c>
      <c r="M336" s="914">
        <f>H336-I336</f>
        <v>171</v>
      </c>
      <c r="N336" s="915"/>
      <c r="O336" s="915"/>
      <c r="P336" s="916"/>
      <c r="Q336" s="917">
        <v>3</v>
      </c>
      <c r="R336" s="915">
        <v>3</v>
      </c>
      <c r="S336" s="916">
        <v>3</v>
      </c>
      <c r="Y336" s="389"/>
      <c r="AA336" s="300"/>
      <c r="AB336" s="298"/>
      <c r="AC336" s="298"/>
      <c r="AD336" s="298"/>
      <c r="AE336" s="298"/>
      <c r="AF336" s="298"/>
      <c r="AG336" s="391"/>
      <c r="AL336" s="549"/>
    </row>
    <row r="337" spans="1:19" ht="15.75">
      <c r="A337" s="308"/>
      <c r="B337" s="308"/>
      <c r="C337" s="308"/>
      <c r="D337" s="308"/>
      <c r="E337" s="308"/>
      <c r="F337" s="308"/>
      <c r="G337" s="308"/>
      <c r="H337" s="308"/>
      <c r="I337" s="308"/>
      <c r="J337" s="308"/>
      <c r="K337" s="308"/>
      <c r="L337" s="308"/>
      <c r="M337" s="308"/>
      <c r="N337" s="373"/>
      <c r="O337" s="318"/>
      <c r="P337" s="318"/>
      <c r="Q337" s="373"/>
      <c r="R337" s="374"/>
      <c r="S337" s="374"/>
    </row>
    <row r="338" spans="1:37" ht="15.75">
      <c r="A338" s="275"/>
      <c r="B338" s="308" t="s">
        <v>433</v>
      </c>
      <c r="C338" s="308"/>
      <c r="D338" s="1216"/>
      <c r="E338" s="1217"/>
      <c r="F338" s="1217"/>
      <c r="G338" s="308"/>
      <c r="H338" s="1200" t="s">
        <v>70</v>
      </c>
      <c r="I338" s="1201"/>
      <c r="J338" s="1201"/>
      <c r="K338" s="273"/>
      <c r="L338" s="274"/>
      <c r="M338" s="274"/>
      <c r="N338" s="1214"/>
      <c r="O338" s="1215"/>
      <c r="P338" s="1215"/>
      <c r="Q338" s="1215"/>
      <c r="R338" s="1215"/>
      <c r="S338" s="1215"/>
      <c r="AJ338" s="375" t="s">
        <v>199</v>
      </c>
      <c r="AK338" s="376">
        <f>SUMIF(AJ$8:AJ$330,AJ338,G$8:G$330)</f>
        <v>0</v>
      </c>
    </row>
    <row r="339" spans="1:37" ht="15.75">
      <c r="A339" s="275"/>
      <c r="B339" s="308" t="s">
        <v>240</v>
      </c>
      <c r="C339" s="308"/>
      <c r="D339" s="313"/>
      <c r="E339" s="314"/>
      <c r="F339" s="314"/>
      <c r="G339" s="308"/>
      <c r="H339" s="1200" t="s">
        <v>129</v>
      </c>
      <c r="I339" s="1201"/>
      <c r="J339" s="1201"/>
      <c r="K339" s="273"/>
      <c r="L339" s="274"/>
      <c r="M339" s="274"/>
      <c r="N339" s="311"/>
      <c r="O339" s="312"/>
      <c r="P339" s="312"/>
      <c r="Q339" s="312"/>
      <c r="R339" s="312"/>
      <c r="S339" s="312"/>
      <c r="AJ339" s="375"/>
      <c r="AK339" s="376"/>
    </row>
    <row r="340" spans="1:37" ht="15.75">
      <c r="A340" s="275"/>
      <c r="B340" s="308" t="s">
        <v>241</v>
      </c>
      <c r="C340" s="308"/>
      <c r="D340" s="313"/>
      <c r="E340" s="314"/>
      <c r="F340" s="314"/>
      <c r="G340" s="308"/>
      <c r="H340" s="1200" t="s">
        <v>120</v>
      </c>
      <c r="I340" s="1201"/>
      <c r="J340" s="1201"/>
      <c r="K340" s="273"/>
      <c r="L340" s="274"/>
      <c r="M340" s="274"/>
      <c r="N340" s="311"/>
      <c r="O340" s="312"/>
      <c r="P340" s="312"/>
      <c r="Q340" s="312"/>
      <c r="R340" s="312"/>
      <c r="S340" s="312"/>
      <c r="AJ340" s="375" t="s">
        <v>193</v>
      </c>
      <c r="AK340" s="376">
        <f aca="true" t="shared" si="79" ref="AK340:AK362">SUMIF(AJ$8:AJ$330,AJ340,G$8:G$330)</f>
        <v>3</v>
      </c>
    </row>
    <row r="341" spans="1:37" ht="15.75">
      <c r="A341" s="275"/>
      <c r="B341" s="308" t="s">
        <v>71</v>
      </c>
      <c r="C341" s="308"/>
      <c r="D341" s="1216"/>
      <c r="E341" s="1217"/>
      <c r="F341" s="1217"/>
      <c r="G341" s="308"/>
      <c r="H341" s="1200" t="s">
        <v>72</v>
      </c>
      <c r="I341" s="1218"/>
      <c r="J341" s="1218"/>
      <c r="K341" s="273"/>
      <c r="L341" s="274"/>
      <c r="M341" s="274"/>
      <c r="N341" s="278"/>
      <c r="AJ341" s="375" t="s">
        <v>200</v>
      </c>
      <c r="AK341" s="376">
        <f t="shared" si="79"/>
        <v>0</v>
      </c>
    </row>
    <row r="342" spans="1:37" ht="15.75">
      <c r="A342" s="275"/>
      <c r="B342" s="308"/>
      <c r="C342" s="308"/>
      <c r="D342" s="308"/>
      <c r="E342" s="308"/>
      <c r="F342" s="308"/>
      <c r="G342" s="308"/>
      <c r="H342" s="308"/>
      <c r="I342" s="308"/>
      <c r="J342" s="308"/>
      <c r="K342" s="273"/>
      <c r="L342" s="274"/>
      <c r="M342" s="274"/>
      <c r="N342" s="276"/>
      <c r="AJ342" s="375" t="s">
        <v>201</v>
      </c>
      <c r="AK342" s="376">
        <f t="shared" si="79"/>
        <v>0</v>
      </c>
    </row>
    <row r="343" spans="1:37" ht="15.75">
      <c r="A343" s="275"/>
      <c r="B343" s="273"/>
      <c r="C343" s="274"/>
      <c r="D343" s="274"/>
      <c r="E343" s="274"/>
      <c r="F343" s="273"/>
      <c r="G343" s="273"/>
      <c r="H343" s="273"/>
      <c r="I343" s="273"/>
      <c r="J343" s="273"/>
      <c r="K343" s="273"/>
      <c r="L343" s="274"/>
      <c r="M343" s="274"/>
      <c r="N343" s="278"/>
      <c r="AJ343" s="375" t="s">
        <v>187</v>
      </c>
      <c r="AK343" s="376">
        <f t="shared" si="79"/>
        <v>7</v>
      </c>
    </row>
    <row r="344" spans="2:37" ht="15.75">
      <c r="B344" s="280"/>
      <c r="C344" s="310"/>
      <c r="D344" s="310"/>
      <c r="E344" s="310"/>
      <c r="F344" s="280"/>
      <c r="G344" s="280"/>
      <c r="H344" s="280"/>
      <c r="I344" s="280"/>
      <c r="J344" s="280"/>
      <c r="K344" s="280"/>
      <c r="L344" s="310"/>
      <c r="M344" s="310"/>
      <c r="N344" s="278"/>
      <c r="AJ344" s="375" t="s">
        <v>202</v>
      </c>
      <c r="AK344" s="376">
        <f t="shared" si="79"/>
        <v>0</v>
      </c>
    </row>
    <row r="345" spans="2:37" ht="15.75">
      <c r="B345" s="280"/>
      <c r="C345" s="310"/>
      <c r="D345" s="310"/>
      <c r="E345" s="281"/>
      <c r="F345" s="1212"/>
      <c r="G345" s="1219"/>
      <c r="H345" s="1219"/>
      <c r="I345" s="1219"/>
      <c r="J345" s="1219"/>
      <c r="K345" s="1219"/>
      <c r="L345" s="1219"/>
      <c r="M345" s="282"/>
      <c r="N345" s="283"/>
      <c r="O345" s="283"/>
      <c r="P345" s="284"/>
      <c r="Q345" s="285"/>
      <c r="R345" s="283"/>
      <c r="AJ345" s="375" t="s">
        <v>203</v>
      </c>
      <c r="AK345" s="376">
        <f t="shared" si="79"/>
        <v>0</v>
      </c>
    </row>
    <row r="346" spans="2:37" ht="15.75">
      <c r="B346" s="280"/>
      <c r="C346" s="310"/>
      <c r="D346" s="310"/>
      <c r="E346" s="286"/>
      <c r="F346" s="1213"/>
      <c r="G346" s="280"/>
      <c r="H346" s="280"/>
      <c r="I346" s="280"/>
      <c r="J346" s="280"/>
      <c r="K346" s="280"/>
      <c r="L346" s="310"/>
      <c r="M346" s="287"/>
      <c r="N346" s="287"/>
      <c r="O346" s="283"/>
      <c r="P346" s="288"/>
      <c r="Q346" s="285"/>
      <c r="R346" s="283"/>
      <c r="AJ346" s="375" t="s">
        <v>198</v>
      </c>
      <c r="AK346" s="376">
        <f t="shared" si="79"/>
        <v>4</v>
      </c>
    </row>
    <row r="347" spans="2:37" ht="15.75">
      <c r="B347" s="280"/>
      <c r="C347" s="310"/>
      <c r="D347" s="310"/>
      <c r="E347" s="281"/>
      <c r="F347" s="1213"/>
      <c r="G347" s="280"/>
      <c r="H347" s="280"/>
      <c r="I347" s="280"/>
      <c r="J347" s="280"/>
      <c r="K347" s="280"/>
      <c r="L347" s="310"/>
      <c r="M347" s="287"/>
      <c r="N347" s="287"/>
      <c r="O347" s="283"/>
      <c r="P347" s="289"/>
      <c r="Q347" s="285"/>
      <c r="R347" s="283"/>
      <c r="AJ347" s="375" t="s">
        <v>188</v>
      </c>
      <c r="AK347" s="376">
        <f t="shared" si="79"/>
        <v>6</v>
      </c>
    </row>
    <row r="348" spans="2:37" ht="15.75">
      <c r="B348" s="280"/>
      <c r="C348" s="310"/>
      <c r="D348" s="310"/>
      <c r="E348" s="281"/>
      <c r="F348" s="1212"/>
      <c r="G348" s="280"/>
      <c r="H348" s="280"/>
      <c r="I348" s="280"/>
      <c r="J348" s="280"/>
      <c r="K348" s="280"/>
      <c r="L348" s="310"/>
      <c r="M348" s="287"/>
      <c r="N348" s="290"/>
      <c r="O348" s="283"/>
      <c r="P348" s="288"/>
      <c r="Q348" s="285"/>
      <c r="R348" s="283"/>
      <c r="AJ348" s="375" t="s">
        <v>191</v>
      </c>
      <c r="AK348" s="376">
        <f t="shared" si="79"/>
        <v>5.5</v>
      </c>
    </row>
    <row r="349" spans="2:37" ht="15.75">
      <c r="B349" s="280"/>
      <c r="C349" s="310"/>
      <c r="D349" s="310"/>
      <c r="E349" s="286"/>
      <c r="F349" s="1213"/>
      <c r="G349" s="280"/>
      <c r="H349" s="280"/>
      <c r="I349" s="280"/>
      <c r="J349" s="280"/>
      <c r="K349" s="280"/>
      <c r="L349" s="310"/>
      <c r="M349" s="287"/>
      <c r="N349" s="287"/>
      <c r="O349" s="283"/>
      <c r="P349" s="288"/>
      <c r="Q349" s="285"/>
      <c r="R349" s="283"/>
      <c r="AJ349" s="375" t="s">
        <v>186</v>
      </c>
      <c r="AK349" s="376">
        <f t="shared" si="79"/>
        <v>1</v>
      </c>
    </row>
    <row r="350" spans="2:37" ht="15.75">
      <c r="B350" s="280"/>
      <c r="C350" s="310"/>
      <c r="D350" s="310"/>
      <c r="E350" s="286"/>
      <c r="F350" s="1213"/>
      <c r="G350" s="280"/>
      <c r="H350" s="280"/>
      <c r="I350" s="280"/>
      <c r="J350" s="280"/>
      <c r="K350" s="280"/>
      <c r="L350" s="310"/>
      <c r="M350" s="287"/>
      <c r="N350" s="287"/>
      <c r="O350" s="283"/>
      <c r="P350" s="289"/>
      <c r="Q350" s="285"/>
      <c r="R350" s="283"/>
      <c r="AJ350" s="375" t="s">
        <v>195</v>
      </c>
      <c r="AK350" s="376">
        <f t="shared" si="79"/>
        <v>0</v>
      </c>
    </row>
    <row r="351" spans="2:37" ht="15.75">
      <c r="B351" s="280"/>
      <c r="C351" s="310"/>
      <c r="D351" s="281"/>
      <c r="E351" s="310"/>
      <c r="F351" s="280"/>
      <c r="G351" s="280"/>
      <c r="H351" s="280"/>
      <c r="I351" s="280"/>
      <c r="J351" s="280"/>
      <c r="K351" s="280"/>
      <c r="L351" s="310"/>
      <c r="M351" s="291"/>
      <c r="N351" s="292"/>
      <c r="O351" s="293"/>
      <c r="P351" s="294"/>
      <c r="Q351" s="294"/>
      <c r="R351" s="283"/>
      <c r="AJ351" s="375" t="s">
        <v>197</v>
      </c>
      <c r="AK351" s="376">
        <f t="shared" si="79"/>
        <v>0</v>
      </c>
    </row>
    <row r="352" spans="2:37" ht="15.75">
      <c r="B352" s="280"/>
      <c r="C352" s="310"/>
      <c r="D352" s="310"/>
      <c r="E352" s="310"/>
      <c r="F352" s="280"/>
      <c r="G352" s="280"/>
      <c r="H352" s="280"/>
      <c r="I352" s="280"/>
      <c r="J352" s="280"/>
      <c r="K352" s="280"/>
      <c r="L352" s="310"/>
      <c r="M352" s="310"/>
      <c r="N352" s="278"/>
      <c r="AJ352" s="375" t="s">
        <v>204</v>
      </c>
      <c r="AK352" s="376">
        <f t="shared" si="79"/>
        <v>0</v>
      </c>
    </row>
    <row r="353" spans="2:37" ht="15.75">
      <c r="B353" s="280"/>
      <c r="C353" s="310"/>
      <c r="D353" s="310"/>
      <c r="E353" s="310"/>
      <c r="F353" s="280"/>
      <c r="G353" s="280"/>
      <c r="H353" s="280"/>
      <c r="I353" s="280"/>
      <c r="J353" s="280"/>
      <c r="K353" s="280"/>
      <c r="L353" s="310"/>
      <c r="M353" s="310"/>
      <c r="N353" s="278"/>
      <c r="AJ353" s="375" t="s">
        <v>205</v>
      </c>
      <c r="AK353" s="376">
        <f t="shared" si="79"/>
        <v>0</v>
      </c>
    </row>
    <row r="354" spans="2:37" ht="15.75">
      <c r="B354" s="280"/>
      <c r="C354" s="310"/>
      <c r="D354" s="310"/>
      <c r="E354" s="310"/>
      <c r="F354" s="280"/>
      <c r="G354" s="280"/>
      <c r="H354" s="280"/>
      <c r="I354" s="280"/>
      <c r="J354" s="280"/>
      <c r="K354" s="280"/>
      <c r="L354" s="310"/>
      <c r="M354" s="310"/>
      <c r="AJ354" s="375" t="s">
        <v>194</v>
      </c>
      <c r="AK354" s="376">
        <f t="shared" si="79"/>
        <v>0</v>
      </c>
    </row>
    <row r="355" spans="2:37" ht="15.75">
      <c r="B355" s="280"/>
      <c r="C355" s="310"/>
      <c r="D355" s="310"/>
      <c r="E355" s="310"/>
      <c r="F355" s="280"/>
      <c r="G355" s="280"/>
      <c r="H355" s="280"/>
      <c r="I355" s="280"/>
      <c r="J355" s="280"/>
      <c r="K355" s="280"/>
      <c r="L355" s="310"/>
      <c r="M355" s="310"/>
      <c r="AJ355" s="375" t="s">
        <v>196</v>
      </c>
      <c r="AK355" s="376">
        <f t="shared" si="79"/>
        <v>3</v>
      </c>
    </row>
    <row r="356" spans="2:37" ht="15.75">
      <c r="B356" s="280"/>
      <c r="AJ356" s="375" t="s">
        <v>206</v>
      </c>
      <c r="AK356" s="376">
        <f t="shared" si="79"/>
        <v>0</v>
      </c>
    </row>
    <row r="357" spans="36:37" ht="15.75">
      <c r="AJ357" s="375" t="s">
        <v>190</v>
      </c>
      <c r="AK357" s="376">
        <f t="shared" si="79"/>
        <v>1.5</v>
      </c>
    </row>
    <row r="358" spans="36:37" ht="15.75">
      <c r="AJ358" s="375" t="s">
        <v>207</v>
      </c>
      <c r="AK358" s="376">
        <f t="shared" si="79"/>
        <v>0</v>
      </c>
    </row>
    <row r="359" spans="36:37" ht="15.75">
      <c r="AJ359" s="375" t="s">
        <v>208</v>
      </c>
      <c r="AK359" s="376">
        <f t="shared" si="79"/>
        <v>0</v>
      </c>
    </row>
    <row r="360" spans="36:37" ht="15.75">
      <c r="AJ360" s="375" t="s">
        <v>184</v>
      </c>
      <c r="AK360" s="376">
        <f t="shared" si="79"/>
        <v>2.5</v>
      </c>
    </row>
    <row r="361" spans="36:37" ht="15.75">
      <c r="AJ361" s="375" t="s">
        <v>185</v>
      </c>
      <c r="AK361" s="376">
        <f t="shared" si="79"/>
        <v>0</v>
      </c>
    </row>
    <row r="362" spans="36:37" ht="15.75">
      <c r="AJ362" s="377" t="s">
        <v>209</v>
      </c>
      <c r="AK362" s="376">
        <f t="shared" si="79"/>
        <v>0</v>
      </c>
    </row>
    <row r="363" ht="15.75">
      <c r="AK363" s="102">
        <f>SUM(AK338:AK362)</f>
        <v>33.5</v>
      </c>
    </row>
  </sheetData>
  <sheetProtection/>
  <mergeCells count="135">
    <mergeCell ref="A273:B273"/>
    <mergeCell ref="A274:B274"/>
    <mergeCell ref="A102:B102"/>
    <mergeCell ref="A105:S105"/>
    <mergeCell ref="A98:S98"/>
    <mergeCell ref="A103:B103"/>
    <mergeCell ref="A104:S104"/>
    <mergeCell ref="A272:B272"/>
    <mergeCell ref="A207:B207"/>
    <mergeCell ref="A268:B268"/>
    <mergeCell ref="A333:B333"/>
    <mergeCell ref="C333:F333"/>
    <mergeCell ref="H333:M333"/>
    <mergeCell ref="N333:P333"/>
    <mergeCell ref="A49:B49"/>
    <mergeCell ref="A50:B50"/>
    <mergeCell ref="A51:B51"/>
    <mergeCell ref="A52:S52"/>
    <mergeCell ref="A88:B88"/>
    <mergeCell ref="A89:B89"/>
    <mergeCell ref="AA3:AC3"/>
    <mergeCell ref="AD3:AF3"/>
    <mergeCell ref="AA4:AF4"/>
    <mergeCell ref="A9:S9"/>
    <mergeCell ref="H3:H7"/>
    <mergeCell ref="A91:S91"/>
    <mergeCell ref="A90:B90"/>
    <mergeCell ref="C4:C7"/>
    <mergeCell ref="A10:S10"/>
    <mergeCell ref="I4:I7"/>
    <mergeCell ref="Q3:S3"/>
    <mergeCell ref="N2:S2"/>
    <mergeCell ref="N152:P152"/>
    <mergeCell ref="Q152:S152"/>
    <mergeCell ref="A97:B97"/>
    <mergeCell ref="A100:B100"/>
    <mergeCell ref="A101:B101"/>
    <mergeCell ref="A106:S106"/>
    <mergeCell ref="A1:S1"/>
    <mergeCell ref="F5:F7"/>
    <mergeCell ref="C2:F3"/>
    <mergeCell ref="L5:L7"/>
    <mergeCell ref="K5:K7"/>
    <mergeCell ref="N3:P3"/>
    <mergeCell ref="J4:L4"/>
    <mergeCell ref="M3:M7"/>
    <mergeCell ref="I3:L3"/>
    <mergeCell ref="B2:B7"/>
    <mergeCell ref="A311:M311"/>
    <mergeCell ref="N6:S6"/>
    <mergeCell ref="D4:D7"/>
    <mergeCell ref="A2:A7"/>
    <mergeCell ref="J5:J7"/>
    <mergeCell ref="H2:M2"/>
    <mergeCell ref="E5:E7"/>
    <mergeCell ref="N4:S4"/>
    <mergeCell ref="G2:G7"/>
    <mergeCell ref="E4:F4"/>
    <mergeCell ref="F348:F350"/>
    <mergeCell ref="N338:S338"/>
    <mergeCell ref="F345:F347"/>
    <mergeCell ref="H340:J340"/>
    <mergeCell ref="D338:F338"/>
    <mergeCell ref="H341:J341"/>
    <mergeCell ref="H338:J338"/>
    <mergeCell ref="G345:L345"/>
    <mergeCell ref="D341:F341"/>
    <mergeCell ref="A269:B269"/>
    <mergeCell ref="A270:B270"/>
    <mergeCell ref="A147:B147"/>
    <mergeCell ref="A150:B150"/>
    <mergeCell ref="A210:B210"/>
    <mergeCell ref="A211:B211"/>
    <mergeCell ref="A289:S289"/>
    <mergeCell ref="A265:B265"/>
    <mergeCell ref="A266:B266"/>
    <mergeCell ref="A267:B267"/>
    <mergeCell ref="N270:P270"/>
    <mergeCell ref="Q270:S270"/>
    <mergeCell ref="A280:M280"/>
    <mergeCell ref="A281:M281"/>
    <mergeCell ref="A282:M282"/>
    <mergeCell ref="A283:M283"/>
    <mergeCell ref="A294:M294"/>
    <mergeCell ref="A295:M295"/>
    <mergeCell ref="A296:M296"/>
    <mergeCell ref="A297:M297"/>
    <mergeCell ref="A298:M298"/>
    <mergeCell ref="N299:P299"/>
    <mergeCell ref="Q299:S299"/>
    <mergeCell ref="H300:M300"/>
    <mergeCell ref="N300:P300"/>
    <mergeCell ref="H301:M301"/>
    <mergeCell ref="N301:P301"/>
    <mergeCell ref="H339:J339"/>
    <mergeCell ref="A303:S303"/>
    <mergeCell ref="A308:M308"/>
    <mergeCell ref="A309:M309"/>
    <mergeCell ref="A310:M310"/>
    <mergeCell ref="A312:M312"/>
    <mergeCell ref="N313:P313"/>
    <mergeCell ref="Q313:S313"/>
    <mergeCell ref="H314:M314"/>
    <mergeCell ref="N314:P314"/>
    <mergeCell ref="H315:M315"/>
    <mergeCell ref="N315:P315"/>
    <mergeCell ref="A317:S317"/>
    <mergeCell ref="A322:M322"/>
    <mergeCell ref="A323:M323"/>
    <mergeCell ref="A324:M324"/>
    <mergeCell ref="A325:M325"/>
    <mergeCell ref="A326:M326"/>
    <mergeCell ref="N327:P327"/>
    <mergeCell ref="Q327:S327"/>
    <mergeCell ref="H328:M328"/>
    <mergeCell ref="N328:P328"/>
    <mergeCell ref="H329:M329"/>
    <mergeCell ref="N329:P329"/>
    <mergeCell ref="N211:P211"/>
    <mergeCell ref="Q211:S211"/>
    <mergeCell ref="A208:B208"/>
    <mergeCell ref="A153:S153"/>
    <mergeCell ref="A148:B148"/>
    <mergeCell ref="A149:B149"/>
    <mergeCell ref="A151:B151"/>
    <mergeCell ref="A152:B152"/>
    <mergeCell ref="A209:B209"/>
    <mergeCell ref="A206:B206"/>
    <mergeCell ref="A284:M284"/>
    <mergeCell ref="N285:P285"/>
    <mergeCell ref="Q285:S285"/>
    <mergeCell ref="H286:M286"/>
    <mergeCell ref="N286:P286"/>
    <mergeCell ref="H287:M287"/>
    <mergeCell ref="N287:P28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ignoredErrors>
    <ignoredError sqref="A12 A31 A17 A21 A157 A162 A168 A154 A165" twoDigitTextYear="1"/>
    <ignoredError sqref="H49 H88 H100:H101 N2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2020-05-06T06:03:39Z</cp:lastPrinted>
  <dcterms:created xsi:type="dcterms:W3CDTF">2003-06-23T04:55:14Z</dcterms:created>
  <dcterms:modified xsi:type="dcterms:W3CDTF">2021-11-03T08:17:41Z</dcterms:modified>
  <cp:category/>
  <cp:version/>
  <cp:contentType/>
  <cp:contentStatus/>
</cp:coreProperties>
</file>